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3040" windowHeight="9000"/>
  </bookViews>
  <sheets>
    <sheet name="Sheet1" sheetId="1" r:id="rId1"/>
    <sheet name="Sheet2" sheetId="2" r:id="rId2"/>
  </sheets>
  <definedNames>
    <definedName name="_xlnm._FilterDatabase" localSheetId="0" hidden="1">Sheet1!$B$55:$K$100</definedName>
  </definedNames>
  <calcPr calcId="145621"/>
</workbook>
</file>

<file path=xl/calcChain.xml><?xml version="1.0" encoding="utf-8"?>
<calcChain xmlns="http://schemas.openxmlformats.org/spreadsheetml/2006/main">
  <c r="H55" i="2" l="1"/>
  <c r="H54" i="2"/>
  <c r="H53" i="2"/>
  <c r="H52" i="2"/>
  <c r="H51" i="2"/>
  <c r="H50" i="2"/>
  <c r="H49" i="2"/>
  <c r="H48" i="2"/>
  <c r="H47" i="2"/>
  <c r="F52" i="1"/>
  <c r="R51" i="1"/>
  <c r="F51" i="1"/>
  <c r="F50" i="1"/>
  <c r="T49" i="1"/>
  <c r="S49" i="1"/>
  <c r="R49" i="1"/>
  <c r="Q49" i="1"/>
  <c r="P49" i="1"/>
  <c r="N49" i="1"/>
  <c r="F49" i="1"/>
  <c r="T48" i="1"/>
  <c r="S48" i="1"/>
  <c r="R48" i="1"/>
  <c r="P48" i="1"/>
  <c r="Q48" i="1" s="1"/>
  <c r="N48" i="1"/>
  <c r="F48" i="1"/>
  <c r="S47" i="1"/>
  <c r="T47" i="1" s="1"/>
  <c r="R47" i="1"/>
  <c r="R50" i="1" s="1"/>
  <c r="N47" i="1"/>
  <c r="P47" i="1" s="1"/>
  <c r="F46" i="1"/>
  <c r="F45" i="1"/>
  <c r="F44" i="1"/>
  <c r="T43" i="1"/>
  <c r="S43" i="1"/>
  <c r="R43" i="1"/>
  <c r="P43" i="1"/>
  <c r="Q43" i="1" s="1"/>
  <c r="N43" i="1"/>
  <c r="F43" i="1"/>
  <c r="S42" i="1"/>
  <c r="T42" i="1" s="1"/>
  <c r="R42" i="1"/>
  <c r="N42" i="1"/>
  <c r="P42" i="1" s="1"/>
  <c r="Q42" i="1" s="1"/>
  <c r="F42" i="1"/>
  <c r="T41" i="1"/>
  <c r="T46" i="1" s="1"/>
  <c r="S41" i="1"/>
  <c r="R41" i="1"/>
  <c r="R45" i="1" s="1"/>
  <c r="N41" i="1"/>
  <c r="P41" i="1" s="1"/>
  <c r="F40" i="1"/>
  <c r="F39" i="1"/>
  <c r="F38" i="1"/>
  <c r="U37" i="1"/>
  <c r="T37" i="1"/>
  <c r="S37" i="1"/>
  <c r="R37" i="1"/>
  <c r="W37" i="1" s="1"/>
  <c r="N37" i="1"/>
  <c r="P37" i="1" s="1"/>
  <c r="F37" i="1"/>
  <c r="U36" i="1"/>
  <c r="T36" i="1"/>
  <c r="S36" i="1"/>
  <c r="R36" i="1"/>
  <c r="W36" i="1" s="1"/>
  <c r="N36" i="1"/>
  <c r="P36" i="1" s="1"/>
  <c r="F36" i="1"/>
  <c r="U35" i="1"/>
  <c r="T35" i="1"/>
  <c r="T38" i="1" s="1"/>
  <c r="S35" i="1"/>
  <c r="R35" i="1"/>
  <c r="R39" i="1" s="1"/>
  <c r="N35" i="1"/>
  <c r="P35" i="1" s="1"/>
  <c r="F35" i="1"/>
  <c r="F34" i="1"/>
  <c r="R33" i="1"/>
  <c r="F33" i="1"/>
  <c r="T32" i="1"/>
  <c r="R32" i="1"/>
  <c r="F32" i="1"/>
  <c r="U31" i="1"/>
  <c r="T31" i="1"/>
  <c r="S31" i="1"/>
  <c r="R31" i="1"/>
  <c r="N31" i="1"/>
  <c r="P31" i="1" s="1"/>
  <c r="F31" i="1"/>
  <c r="U30" i="1"/>
  <c r="T30" i="1"/>
  <c r="S30" i="1"/>
  <c r="R30" i="1"/>
  <c r="P30" i="1"/>
  <c r="N30" i="1"/>
  <c r="F30" i="1"/>
  <c r="U29" i="1"/>
  <c r="T29" i="1"/>
  <c r="T34" i="1" s="1"/>
  <c r="S29" i="1"/>
  <c r="R29" i="1"/>
  <c r="R34" i="1" s="1"/>
  <c r="N29" i="1"/>
  <c r="P29" i="1" s="1"/>
  <c r="F29" i="1"/>
  <c r="R28" i="1"/>
  <c r="F28" i="1"/>
  <c r="T27" i="1"/>
  <c r="F27" i="1"/>
  <c r="T26" i="1"/>
  <c r="F26" i="1"/>
  <c r="R25" i="1"/>
  <c r="F25" i="1"/>
  <c r="S24" i="1"/>
  <c r="T24" i="1" s="1"/>
  <c r="R24" i="1"/>
  <c r="Q24" i="1"/>
  <c r="N24" i="1"/>
  <c r="P24" i="1" s="1"/>
  <c r="F24" i="1"/>
  <c r="T23" i="1"/>
  <c r="T28" i="1" s="1"/>
  <c r="S23" i="1"/>
  <c r="R23" i="1"/>
  <c r="R27" i="1" s="1"/>
  <c r="P23" i="1"/>
  <c r="N23" i="1"/>
  <c r="F23" i="1"/>
  <c r="F22" i="1"/>
  <c r="R21" i="1"/>
  <c r="F21" i="1"/>
  <c r="T20" i="1"/>
  <c r="F20" i="1"/>
  <c r="T19" i="1"/>
  <c r="F19" i="1"/>
  <c r="S18" i="1"/>
  <c r="T18" i="1" s="1"/>
  <c r="R18" i="1"/>
  <c r="P18" i="1"/>
  <c r="Q18" i="1" s="1"/>
  <c r="N18" i="1"/>
  <c r="F18" i="1"/>
  <c r="S17" i="1"/>
  <c r="T17" i="1" s="1"/>
  <c r="T21" i="1" s="1"/>
  <c r="R17" i="1"/>
  <c r="R20" i="1" s="1"/>
  <c r="N17" i="1"/>
  <c r="P17" i="1" s="1"/>
  <c r="F17" i="1"/>
  <c r="F16" i="1"/>
  <c r="F15" i="1"/>
  <c r="T14" i="1"/>
  <c r="F14" i="1"/>
  <c r="F13" i="1"/>
  <c r="S12" i="1"/>
  <c r="T12" i="1" s="1"/>
  <c r="W12" i="1" s="1"/>
  <c r="R12" i="1"/>
  <c r="P12" i="1"/>
  <c r="N12" i="1"/>
  <c r="F12" i="1"/>
  <c r="T11" i="1"/>
  <c r="T16" i="1" s="1"/>
  <c r="S11" i="1"/>
  <c r="R11" i="1"/>
  <c r="R15" i="1" s="1"/>
  <c r="N11" i="1"/>
  <c r="P11" i="1" s="1"/>
  <c r="F11" i="1"/>
  <c r="F10" i="1"/>
  <c r="R9" i="1"/>
  <c r="F9" i="1"/>
  <c r="F8" i="1"/>
  <c r="R7" i="1"/>
  <c r="F7" i="1"/>
  <c r="Y6" i="1"/>
  <c r="S6" i="1"/>
  <c r="T6" i="1" s="1"/>
  <c r="W6" i="1" s="1"/>
  <c r="X6" i="1" s="1"/>
  <c r="R6" i="1"/>
  <c r="N6" i="1"/>
  <c r="P6" i="1" s="1"/>
  <c r="Q6" i="1" s="1"/>
  <c r="F6" i="1"/>
  <c r="S5" i="1"/>
  <c r="T5" i="1" s="1"/>
  <c r="R5" i="1"/>
  <c r="R8" i="1" s="1"/>
  <c r="P5" i="1"/>
  <c r="N5" i="1"/>
  <c r="F5" i="1"/>
  <c r="T8" i="1" l="1"/>
  <c r="W5" i="1"/>
  <c r="T9" i="1"/>
  <c r="I58" i="1" s="1"/>
  <c r="T7" i="1"/>
  <c r="T10" i="1"/>
  <c r="F100" i="1"/>
  <c r="H99" i="1"/>
  <c r="J99" i="1" s="1"/>
  <c r="I98" i="1"/>
  <c r="E97" i="1"/>
  <c r="F96" i="1"/>
  <c r="H95" i="1"/>
  <c r="J95" i="1" s="1"/>
  <c r="I94" i="1"/>
  <c r="E93" i="1"/>
  <c r="F92" i="1"/>
  <c r="I91" i="1"/>
  <c r="F90" i="1"/>
  <c r="F88" i="1"/>
  <c r="I87" i="1"/>
  <c r="F86" i="1"/>
  <c r="F84" i="1"/>
  <c r="I83" i="1"/>
  <c r="F82" i="1"/>
  <c r="I81" i="1"/>
  <c r="F80" i="1"/>
  <c r="I79" i="1"/>
  <c r="F78" i="1"/>
  <c r="I77" i="1"/>
  <c r="F76" i="1"/>
  <c r="I75" i="1"/>
  <c r="F74" i="1"/>
  <c r="I73" i="1"/>
  <c r="F72" i="1"/>
  <c r="F70" i="1"/>
  <c r="I69" i="1"/>
  <c r="F68" i="1"/>
  <c r="F66" i="1"/>
  <c r="I65" i="1"/>
  <c r="F64" i="1"/>
  <c r="I63" i="1"/>
  <c r="F62" i="1"/>
  <c r="I61" i="1"/>
  <c r="F60" i="1"/>
  <c r="I59" i="1"/>
  <c r="F58" i="1"/>
  <c r="I57" i="1"/>
  <c r="F56" i="1"/>
  <c r="E100" i="1"/>
  <c r="F99" i="1"/>
  <c r="H98" i="1"/>
  <c r="J98" i="1" s="1"/>
  <c r="I97" i="1"/>
  <c r="E96" i="1"/>
  <c r="F95" i="1"/>
  <c r="H94" i="1"/>
  <c r="J94" i="1" s="1"/>
  <c r="I93" i="1"/>
  <c r="E92" i="1"/>
  <c r="E90" i="1"/>
  <c r="H89" i="1"/>
  <c r="E88" i="1"/>
  <c r="E86" i="1"/>
  <c r="E84" i="1"/>
  <c r="E82" i="1"/>
  <c r="E80" i="1"/>
  <c r="H79" i="1"/>
  <c r="E78" i="1"/>
  <c r="H77" i="1"/>
  <c r="E76" i="1"/>
  <c r="H75" i="1"/>
  <c r="E74" i="1"/>
  <c r="E72" i="1"/>
  <c r="E70" i="1"/>
  <c r="H69" i="1"/>
  <c r="E68" i="1"/>
  <c r="E66" i="1"/>
  <c r="H65" i="1"/>
  <c r="E64" i="1"/>
  <c r="E62" i="1"/>
  <c r="E60" i="1"/>
  <c r="E58" i="1"/>
  <c r="H57" i="1"/>
  <c r="E56" i="1"/>
  <c r="I100" i="1"/>
  <c r="E99" i="1"/>
  <c r="F98" i="1"/>
  <c r="H97" i="1"/>
  <c r="J97" i="1" s="1"/>
  <c r="I96" i="1"/>
  <c r="E95" i="1"/>
  <c r="F94" i="1"/>
  <c r="H93" i="1"/>
  <c r="J93" i="1" s="1"/>
  <c r="I92" i="1"/>
  <c r="F91" i="1"/>
  <c r="F89" i="1"/>
  <c r="I88" i="1"/>
  <c r="F87" i="1"/>
  <c r="F85" i="1"/>
  <c r="I84" i="1"/>
  <c r="F83" i="1"/>
  <c r="F81" i="1"/>
  <c r="I80" i="1"/>
  <c r="F79" i="1"/>
  <c r="F77" i="1"/>
  <c r="I76" i="1"/>
  <c r="F75" i="1"/>
  <c r="I74" i="1"/>
  <c r="F73" i="1"/>
  <c r="F71" i="1"/>
  <c r="I70" i="1"/>
  <c r="F69" i="1"/>
  <c r="I68" i="1"/>
  <c r="F67" i="1"/>
  <c r="I66" i="1"/>
  <c r="F65" i="1"/>
  <c r="I64" i="1"/>
  <c r="F63" i="1"/>
  <c r="F61" i="1"/>
  <c r="F59" i="1"/>
  <c r="F57" i="1"/>
  <c r="I56" i="1"/>
  <c r="H100" i="1"/>
  <c r="J100" i="1" s="1"/>
  <c r="I99" i="1"/>
  <c r="E98" i="1"/>
  <c r="F97" i="1"/>
  <c r="H96" i="1"/>
  <c r="J96" i="1" s="1"/>
  <c r="I95" i="1"/>
  <c r="E94" i="1"/>
  <c r="F93" i="1"/>
  <c r="H92" i="1"/>
  <c r="J92" i="1" s="1"/>
  <c r="E91" i="1"/>
  <c r="H90" i="1"/>
  <c r="E89" i="1"/>
  <c r="H88" i="1"/>
  <c r="E87" i="1"/>
  <c r="H86" i="1"/>
  <c r="E85" i="1"/>
  <c r="H84" i="1"/>
  <c r="E83" i="1"/>
  <c r="H82" i="1"/>
  <c r="E81" i="1"/>
  <c r="H80" i="1"/>
  <c r="E79" i="1"/>
  <c r="H78" i="1"/>
  <c r="E77" i="1"/>
  <c r="H76" i="1"/>
  <c r="E75" i="1"/>
  <c r="H74" i="1"/>
  <c r="J74" i="1" s="1"/>
  <c r="K74" i="1" s="1"/>
  <c r="E73" i="1"/>
  <c r="H72" i="1"/>
  <c r="E71" i="1"/>
  <c r="H70" i="1"/>
  <c r="J70" i="1" s="1"/>
  <c r="K70" i="1" s="1"/>
  <c r="E69" i="1"/>
  <c r="E67" i="1"/>
  <c r="H66" i="1"/>
  <c r="J66" i="1" s="1"/>
  <c r="K66" i="1" s="1"/>
  <c r="E65" i="1"/>
  <c r="H64" i="1"/>
  <c r="E63" i="1"/>
  <c r="H62" i="1"/>
  <c r="E61" i="1"/>
  <c r="E59" i="1"/>
  <c r="H58" i="1"/>
  <c r="E57" i="1"/>
  <c r="H56" i="1"/>
  <c r="R10" i="1"/>
  <c r="H59" i="1" s="1"/>
  <c r="J59" i="1" s="1"/>
  <c r="K59" i="1" s="1"/>
  <c r="W11" i="1"/>
  <c r="R14" i="1"/>
  <c r="H61" i="1" s="1"/>
  <c r="J61" i="1" s="1"/>
  <c r="K61" i="1" s="1"/>
  <c r="T15" i="1"/>
  <c r="I62" i="1" s="1"/>
  <c r="R19" i="1"/>
  <c r="H68" i="1" s="1"/>
  <c r="J68" i="1" s="1"/>
  <c r="K68" i="1" s="1"/>
  <c r="T22" i="1"/>
  <c r="I71" i="1" s="1"/>
  <c r="R26" i="1"/>
  <c r="H73" i="1" s="1"/>
  <c r="J73" i="1" s="1"/>
  <c r="K73" i="1" s="1"/>
  <c r="W30" i="1"/>
  <c r="T33" i="1"/>
  <c r="I78" i="1" s="1"/>
  <c r="T39" i="1"/>
  <c r="I82" i="1" s="1"/>
  <c r="W35" i="1"/>
  <c r="R38" i="1"/>
  <c r="H81" i="1" s="1"/>
  <c r="J81" i="1" s="1"/>
  <c r="K81" i="1" s="1"/>
  <c r="R44" i="1"/>
  <c r="H85" i="1" s="1"/>
  <c r="R46" i="1"/>
  <c r="H87" i="1" s="1"/>
  <c r="J87" i="1" s="1"/>
  <c r="K87" i="1" s="1"/>
  <c r="T50" i="1"/>
  <c r="I89" i="1" s="1"/>
  <c r="T51" i="1"/>
  <c r="I90" i="1" s="1"/>
  <c r="T52" i="1"/>
  <c r="T13" i="1"/>
  <c r="I60" i="1" s="1"/>
  <c r="R16" i="1"/>
  <c r="H63" i="1" s="1"/>
  <c r="J63" i="1" s="1"/>
  <c r="K63" i="1" s="1"/>
  <c r="T25" i="1"/>
  <c r="I72" i="1" s="1"/>
  <c r="R40" i="1"/>
  <c r="H83" i="1" s="1"/>
  <c r="J83" i="1" s="1"/>
  <c r="K83" i="1" s="1"/>
  <c r="R13" i="1"/>
  <c r="H60" i="1" s="1"/>
  <c r="J60" i="1" s="1"/>
  <c r="K60" i="1" s="1"/>
  <c r="R22" i="1"/>
  <c r="H71" i="1" s="1"/>
  <c r="J71" i="1" s="1"/>
  <c r="K71" i="1" s="1"/>
  <c r="W31" i="1"/>
  <c r="T40" i="1"/>
  <c r="T44" i="1"/>
  <c r="I85" i="1" s="1"/>
  <c r="T45" i="1"/>
  <c r="I86" i="1" s="1"/>
  <c r="R52" i="1"/>
  <c r="H91" i="1" s="1"/>
  <c r="J91" i="1" s="1"/>
  <c r="K91" i="1" s="1"/>
  <c r="W29" i="1"/>
  <c r="J85" i="1" l="1"/>
  <c r="K85" i="1" s="1"/>
  <c r="J58" i="1"/>
  <c r="K58" i="1" s="1"/>
  <c r="J82" i="1"/>
  <c r="K82" i="1" s="1"/>
  <c r="I67" i="1"/>
  <c r="H67" i="1"/>
  <c r="J75" i="1"/>
  <c r="K75" i="1" s="1"/>
  <c r="J79" i="1"/>
  <c r="K79" i="1" s="1"/>
  <c r="J78" i="1"/>
  <c r="K78" i="1" s="1"/>
  <c r="J90" i="1"/>
  <c r="K90" i="1" s="1"/>
  <c r="J57" i="1"/>
  <c r="K57" i="1" s="1"/>
  <c r="J65" i="1"/>
  <c r="K65" i="1" s="1"/>
  <c r="J69" i="1"/>
  <c r="K69" i="1" s="1"/>
  <c r="J77" i="1"/>
  <c r="K77" i="1" s="1"/>
  <c r="J89" i="1"/>
  <c r="K89" i="1" s="1"/>
  <c r="J62" i="1"/>
  <c r="K62" i="1" s="1"/>
  <c r="J86" i="1"/>
  <c r="K86" i="1" s="1"/>
  <c r="J56" i="1"/>
  <c r="K56" i="1" s="1"/>
  <c r="J64" i="1"/>
  <c r="K64" i="1" s="1"/>
  <c r="J72" i="1"/>
  <c r="K72" i="1" s="1"/>
  <c r="J76" i="1"/>
  <c r="K76" i="1" s="1"/>
  <c r="J80" i="1"/>
  <c r="K80" i="1" s="1"/>
  <c r="J84" i="1"/>
  <c r="K84" i="1" s="1"/>
  <c r="J88" i="1"/>
  <c r="K88" i="1" s="1"/>
  <c r="J67" i="1" l="1"/>
  <c r="K67" i="1" s="1"/>
</calcChain>
</file>

<file path=xl/comments1.xml><?xml version="1.0" encoding="utf-8"?>
<comments xmlns="http://schemas.openxmlformats.org/spreadsheetml/2006/main">
  <authors>
    <author>Jason H Wang</author>
  </authors>
  <commentList>
    <comment ref="C7" authorId="0">
      <text>
        <r>
          <rPr>
            <b/>
            <sz val="9"/>
            <color indexed="81"/>
            <rFont val="Tahoma"/>
            <family val="2"/>
          </rPr>
          <t>Jason H Wang:</t>
        </r>
        <r>
          <rPr>
            <sz val="9"/>
            <color indexed="81"/>
            <rFont val="Tahoma"/>
            <family val="2"/>
          </rPr>
          <t xml:space="preserve">
Any boxes in blue are new or edited from the WO017 worksheet. Boxes in white contain original WO017 values.</t>
        </r>
      </text>
    </comment>
    <comment ref="J29" authorId="0">
      <text>
        <r>
          <rPr>
            <b/>
            <sz val="9"/>
            <color indexed="81"/>
            <rFont val="Tahoma"/>
            <family val="2"/>
          </rPr>
          <t>Jason H Wang:</t>
        </r>
        <r>
          <rPr>
            <sz val="9"/>
            <color indexed="81"/>
            <rFont val="Tahoma"/>
            <family val="2"/>
          </rPr>
          <t xml:space="preserve">
Changed from MBH to tons. All per-unit equations were edited.</t>
        </r>
      </text>
    </comment>
  </commentList>
</comments>
</file>

<file path=xl/sharedStrings.xml><?xml version="1.0" encoding="utf-8"?>
<sst xmlns="http://schemas.openxmlformats.org/spreadsheetml/2006/main" count="665" uniqueCount="268">
  <si>
    <t>Solution Code</t>
  </si>
  <si>
    <t>WO17 Cost Study</t>
  </si>
  <si>
    <t>&lt;55kBtuh 15 SEER (12 EER) Packaged Air Conditioner</t>
  </si>
  <si>
    <t>&lt;55kBtuh 16 SEER (12.4 EER) Packaged Air Conditioner</t>
  </si>
  <si>
    <t>&lt;55kBtuh 17 SEER (13 EER) Packaged Air Conditioner</t>
  </si>
  <si>
    <t>&lt;55kBtuh 18 SEER (14 EER) Packaged Air Conditioner</t>
  </si>
  <si>
    <t>55to65kBtuh 15 SEER (12 EER) Packaged Air Conditioner</t>
  </si>
  <si>
    <t>55to65kBtuh 16 SEER (12.4 EER) Packaged Air Conditioner</t>
  </si>
  <si>
    <t>55to65kBtuh 17 SEER (13 EER) Packaged Air Conditioner</t>
  </si>
  <si>
    <t>55to65kBtuh 18 SEER (14 EER) Packaged Air Conditioner</t>
  </si>
  <si>
    <t>&lt;45kBtuh 15 SEER (12.5 EER) Split System Air Conditioner</t>
  </si>
  <si>
    <t>&lt;45kBtuh 16 SEER (13 EER) Split System Air Conditioner</t>
  </si>
  <si>
    <t>&lt;45kBtuh 17 SEER (13.5 EER) Split System Air Conditioner</t>
  </si>
  <si>
    <t>&lt;45kBtuh 18 SEER (14 EER) Split System Air Conditioner</t>
  </si>
  <si>
    <t>45to55kBtuh 15 SEER (12.5 EER) Split System Air Conditioner</t>
  </si>
  <si>
    <t>45to55kBtuh 16 SEER (13 EER) Split System Air Conditioner</t>
  </si>
  <si>
    <t>45to55kBtuh 17 SEER (13.5 EER) Split System Air Conditioner</t>
  </si>
  <si>
    <t>45to55kBtuh 18 SEER (14 EER) Split System Air Conditioner</t>
  </si>
  <si>
    <t>55to65kBtuh 15 SEER (12.5 EER) Split System Air Conditioner</t>
  </si>
  <si>
    <t>55to65kBtuh 16 SEER (13 EER) Split System Air Conditioner</t>
  </si>
  <si>
    <t>55to65kBtuh 17 SEER (13.5 EER) Split System Air Conditioner</t>
  </si>
  <si>
    <t>55to65kBtuh 18 SEER (14 EER) Split System Air Conditioner</t>
  </si>
  <si>
    <t>&lt;55kBtuh 15 SEER (12 EER) Packaged Heat Pump</t>
  </si>
  <si>
    <t>&lt;55kBtuh 16 SEER (12.4 EER) Packaged Heat Pump</t>
  </si>
  <si>
    <t>&lt;55kBtuh 17 SEER (13 EER) Packaged Heat Pump</t>
  </si>
  <si>
    <t>&lt;55kBtuh 18 SEER (14 EER) Packaged Heat Pump</t>
  </si>
  <si>
    <t>55to65kBtuh 15 SEER (12 EER) Packaged Heat Pump</t>
  </si>
  <si>
    <t>55to65kBtuh 16 SEER (12.4 EER) Packaged Heat Pump</t>
  </si>
  <si>
    <t>55to65kBtuh 17 SEER (13 EER) Packaged Heat Pump</t>
  </si>
  <si>
    <t>55to65kBtuh 18 SEER (14 EER) Packaged Heat Pump</t>
  </si>
  <si>
    <t>&lt;55kBtuh 15 SEER (12.5 EER) Split System Heat Pump</t>
  </si>
  <si>
    <t>&lt;55kBtuh 16 SEER (13 EER) Split System Heat Pump</t>
  </si>
  <si>
    <t>&lt;55kBtuh 17 SEER (13.5 EER) Split System Heat Pump</t>
  </si>
  <si>
    <t>&lt;55kBtuh 18 SEER (14 EER) Split System Heat Pump</t>
  </si>
  <si>
    <t>55to65kBtuh 15 SEER (12.5 EER) Split System Heat Pump</t>
  </si>
  <si>
    <t>55to65kBtuh 16 SEER (13 EER) Split System Heat Pump</t>
  </si>
  <si>
    <t>55to65kBtuh 17 SEER (13.5 EER) Split System Heat Pump</t>
  </si>
  <si>
    <t>55to65kBtuh 18 SEER (14 EER) Split System Heat Pump</t>
  </si>
  <si>
    <t>&lt;55kBtuh To Code Savings Portion Packaged Air Conditioner</t>
  </si>
  <si>
    <t>55to65kBtuh To Code Savings Portion Packaged Air Conditioner</t>
  </si>
  <si>
    <t>&lt;45kBtuh To Code Savings Portion Split System Air Conditioner</t>
  </si>
  <si>
    <t>45to55kBtuh To Code Savings Portion Split System Air Conditioner</t>
  </si>
  <si>
    <t>55to65kBtuh To Code Savings Portion Split System Air Conditioner</t>
  </si>
  <si>
    <t>&lt;55kBtuh To Code Savings Portion Packaged Heat Pump</t>
  </si>
  <si>
    <t>55to65kBtuh To Code Savings Portion Packaged Heat Pump</t>
  </si>
  <si>
    <t>&lt;55kBtuh To Code Savings Portion Split System Heat Pump</t>
  </si>
  <si>
    <t>55to65kBtuh To Code Savings Portion Split System Heat Pump</t>
  </si>
  <si>
    <t>SEER</t>
  </si>
  <si>
    <t>Work Paper Cost Matrix</t>
  </si>
  <si>
    <t>Base Case Equipment Cost</t>
  </si>
  <si>
    <t>Base Case Labor Cost</t>
  </si>
  <si>
    <t xml:space="preserve">Measure Equipment Cost  </t>
  </si>
  <si>
    <t>Measure Labor Cost</t>
  </si>
  <si>
    <t>Measure Name</t>
  </si>
  <si>
    <t>Base Case Equipment Cost Source</t>
  </si>
  <si>
    <t>Measure Equipment Cost Source</t>
  </si>
  <si>
    <t>GMC</t>
  </si>
  <si>
    <t>IMC</t>
  </si>
  <si>
    <t>AC-50375</t>
  </si>
  <si>
    <t>AC-81566</t>
  </si>
  <si>
    <t>AC-37735</t>
  </si>
  <si>
    <t>AC-31588</t>
  </si>
  <si>
    <t>AC-87532</t>
  </si>
  <si>
    <t>AC-77878</t>
  </si>
  <si>
    <t>AC-22408</t>
  </si>
  <si>
    <t>AC-75087</t>
  </si>
  <si>
    <t>AC-46105</t>
  </si>
  <si>
    <t>AC-83486</t>
  </si>
  <si>
    <t>AC-26490</t>
  </si>
  <si>
    <t>AC-50319</t>
  </si>
  <si>
    <t>AC-70613</t>
  </si>
  <si>
    <t>AC-97648</t>
  </si>
  <si>
    <t>AC-66543</t>
  </si>
  <si>
    <t>AC-96580</t>
  </si>
  <si>
    <t>AC-69747</t>
  </si>
  <si>
    <t>AC-86967</t>
  </si>
  <si>
    <t>AC-61866</t>
  </si>
  <si>
    <t>AC-87169</t>
  </si>
  <si>
    <t>AC-97980</t>
  </si>
  <si>
    <t>AC-92105</t>
  </si>
  <si>
    <t>AC-59729</t>
  </si>
  <si>
    <t>AC-65475</t>
  </si>
  <si>
    <t>AC-99784</t>
  </si>
  <si>
    <t>AC-60134</t>
  </si>
  <si>
    <t>AC-65806</t>
  </si>
  <si>
    <t>AC-62068</t>
  </si>
  <si>
    <t>AC-73283</t>
  </si>
  <si>
    <t>AC-89637</t>
  </si>
  <si>
    <t>AC-53855</t>
  </si>
  <si>
    <t>AC-61202</t>
  </si>
  <si>
    <t>AC-62602</t>
  </si>
  <si>
    <t>AC-71681</t>
  </si>
  <si>
    <t>AC-94444</t>
  </si>
  <si>
    <t>AC-89435</t>
  </si>
  <si>
    <t>AC-67740</t>
  </si>
  <si>
    <t>AC-69545</t>
  </si>
  <si>
    <t>AC-50853</t>
  </si>
  <si>
    <t>AC-56930</t>
  </si>
  <si>
    <t>AC-75420</t>
  </si>
  <si>
    <t>AC-83228</t>
  </si>
  <si>
    <t>AC-73081</t>
  </si>
  <si>
    <t>AC-53523</t>
  </si>
  <si>
    <t>AC-98919</t>
  </si>
  <si>
    <t>Equipment Cost per unit</t>
  </si>
  <si>
    <t>Measure Information</t>
  </si>
  <si>
    <t>Total Costs</t>
  </si>
  <si>
    <t>Per Unit Costs</t>
  </si>
  <si>
    <t>Technology</t>
  </si>
  <si>
    <t>READI Index ID</t>
  </si>
  <si>
    <t>Match Pair</t>
  </si>
  <si>
    <t>Description</t>
  </si>
  <si>
    <t>Measure Type</t>
  </si>
  <si>
    <t>Sector</t>
  </si>
  <si>
    <t>Unit</t>
  </si>
  <si>
    <t>Equipment Cost</t>
  </si>
  <si>
    <t>Labor Hours</t>
  </si>
  <si>
    <t>CA Average Labor Rate</t>
  </si>
  <si>
    <t>Labor Cost</t>
  </si>
  <si>
    <t>Misc. Costs</t>
  </si>
  <si>
    <t>Full Installed Cost</t>
  </si>
  <si>
    <t>Incremental Cost</t>
  </si>
  <si>
    <t>Labor Hours per unit</t>
  </si>
  <si>
    <t>Labor Cost per Unit</t>
  </si>
  <si>
    <t>Misc. Costs Per Unit</t>
  </si>
  <si>
    <t>Misc. Fixed Costs per Project</t>
  </si>
  <si>
    <t>Full Cost per Unit</t>
  </si>
  <si>
    <t>Incremental Cost per Unit</t>
  </si>
  <si>
    <t>Incremental Fixed Cost per Project</t>
  </si>
  <si>
    <t>Measure</t>
  </si>
  <si>
    <t>ErRobNc</t>
  </si>
  <si>
    <t>Com</t>
  </si>
  <si>
    <t>65, 68, 70, 71, 72</t>
  </si>
  <si>
    <t>Baseline</t>
  </si>
  <si>
    <t>-</t>
  </si>
  <si>
    <t>Split-System HP 
(residential and commercial)</t>
  </si>
  <si>
    <t>ErRul</t>
  </si>
  <si>
    <t>Split-System DX 
(residential and commerical)</t>
  </si>
  <si>
    <t>61 - 64</t>
  </si>
  <si>
    <t>115 - 121</t>
  </si>
  <si>
    <t>ErRul/ErRobNc</t>
  </si>
  <si>
    <t>tons</t>
  </si>
  <si>
    <t>TBD</t>
  </si>
  <si>
    <t>Small Packaged HP
 (&lt; 65,000 Btuh)</t>
  </si>
  <si>
    <t>Small Packaged DX 
(&lt;= 5 tons)</t>
  </si>
  <si>
    <r>
      <t xml:space="preserve">Split HP SEER = 13 </t>
    </r>
    <r>
      <rPr>
        <sz val="10"/>
        <color rgb="FFFF0000"/>
        <rFont val="Calibri"/>
        <family val="2"/>
        <scheme val="minor"/>
      </rPr>
      <t>assumed 36,000 BtuH</t>
    </r>
  </si>
  <si>
    <r>
      <t xml:space="preserve">Split HP SEER = 14.0 (&lt; 55 kBTUh), EER = 12.00, HSPF = 8.50, COP = 3.74; no Econo;  1-spd Fan </t>
    </r>
    <r>
      <rPr>
        <sz val="10"/>
        <color rgb="FFFF0000"/>
        <rFont val="Calibri"/>
        <family val="2"/>
        <scheme val="minor"/>
      </rPr>
      <t>assumed 36,000 BtuH</t>
    </r>
  </si>
  <si>
    <r>
      <t xml:space="preserve">Split HP SEER = 15.0 (&lt; 55 kBTUh), EER = 12.5, HSPF = 9.00, COP = 3.96; no Econo;  1-spd Fan </t>
    </r>
    <r>
      <rPr>
        <sz val="10"/>
        <color rgb="FFFF0000"/>
        <rFont val="Calibri"/>
        <family val="2"/>
        <scheme val="minor"/>
      </rPr>
      <t>assumed 36,000 BtuH</t>
    </r>
  </si>
  <si>
    <r>
      <t xml:space="preserve">Split HP SEER = 13 </t>
    </r>
    <r>
      <rPr>
        <sz val="10"/>
        <color rgb="FFFF0000"/>
        <rFont val="Calibri"/>
        <family val="2"/>
        <scheme val="minor"/>
      </rPr>
      <t>assumed 59,000 BtuH</t>
    </r>
  </si>
  <si>
    <r>
      <t>Split HP SEER = 14.0 (55-64 kBTUh) - Combined SEER 13 and SEER 14.5 hp</t>
    </r>
    <r>
      <rPr>
        <sz val="10"/>
        <color rgb="FFFF0000"/>
        <rFont val="Calibri"/>
        <family val="2"/>
        <scheme val="minor"/>
      </rPr>
      <t xml:space="preserve"> assumed 59,000 BtuH</t>
    </r>
  </si>
  <si>
    <r>
      <t xml:space="preserve">Split HP SEER = 15.0 (55-64 kBTUh), EER = 12.5, HSPF = 9.00, COP = 3.96; w/Econo;  2-spd Fan </t>
    </r>
    <r>
      <rPr>
        <sz val="10"/>
        <color rgb="FFFF0000"/>
        <rFont val="Calibri"/>
        <family val="2"/>
        <scheme val="minor"/>
      </rPr>
      <t>assumed 59,000 BtuH</t>
    </r>
  </si>
  <si>
    <r>
      <t xml:space="preserve">Split AC SEER = 13.0 (&lt; 55 kBtuh), EER = 11.06, Clg EIR = 0.2557, Supply Fan W/cfm = 0.379; no Econo;  1-spd Fan </t>
    </r>
    <r>
      <rPr>
        <sz val="10"/>
        <color rgb="FFFF0000"/>
        <rFont val="Calibri"/>
        <family val="2"/>
        <scheme val="minor"/>
      </rPr>
      <t>assumed 24,000 BtuH</t>
    </r>
  </si>
  <si>
    <r>
      <t xml:space="preserve">Split AC SEER = 14.0 (&lt; 55 kBTUh), EER = 12.04, Clg EIR = 0.2456, Supply Fan W/cfm = 0.306; no Econo;  1-spd Fan </t>
    </r>
    <r>
      <rPr>
        <sz val="10"/>
        <color rgb="FFFF0000"/>
        <rFont val="Calibri"/>
        <family val="2"/>
        <scheme val="minor"/>
      </rPr>
      <t>assumed 24,000 BtuH</t>
    </r>
  </si>
  <si>
    <r>
      <t xml:space="preserve">Split AC SEER = 13.0 (55-64 kBtuh), EER = 11.06, Clg EIR = 0.2557, Supply Fan W/cfm = 0.379; no Econo;  2-spd Fan </t>
    </r>
    <r>
      <rPr>
        <sz val="10"/>
        <color rgb="FFFF0000"/>
        <rFont val="Calibri"/>
        <family val="2"/>
        <scheme val="minor"/>
      </rPr>
      <t>assumed 60,000 BtuH</t>
    </r>
  </si>
  <si>
    <r>
      <t xml:space="preserve">Split AC SEER = 14.0 (55-64 kBTUh), EER = 12.04, Clg EIR = 0.2456, Supply Fan W/cfm = 0.306; no Econo;  2-spd Fan </t>
    </r>
    <r>
      <rPr>
        <sz val="10"/>
        <color rgb="FFFF0000"/>
        <rFont val="Calibri"/>
        <family val="2"/>
        <scheme val="minor"/>
      </rPr>
      <t>assumed 60,000Btuh - same as baseline</t>
    </r>
  </si>
  <si>
    <r>
      <t xml:space="preserve">Pkg AC SEER = 13.0 (&lt; 55 kBtuh), EER = 11.06, Clg EIR = 0.2557, Supply Fan W/cfm = 0.379; no Econo;  1-spd Fan </t>
    </r>
    <r>
      <rPr>
        <sz val="10"/>
        <color rgb="FFFF0000"/>
        <rFont val="Calibri"/>
        <family val="2"/>
        <scheme val="minor"/>
      </rPr>
      <t>assumed 3 ton</t>
    </r>
  </si>
  <si>
    <r>
      <t xml:space="preserve">Pkg AC SEER = 14.0 (&lt; 55 kBTUh), EER = 12.04, Clg EIR = 0.2456, Supply Fan W/cfm = 0.306; no Econo;  1-spd Fan </t>
    </r>
    <r>
      <rPr>
        <sz val="10"/>
        <color rgb="FFFF0000"/>
        <rFont val="Calibri"/>
        <family val="2"/>
        <scheme val="minor"/>
      </rPr>
      <t>assumed 3 ton</t>
    </r>
  </si>
  <si>
    <r>
      <t xml:space="preserve">Pkg AC SEER = 13.0 (55-64 kBtuh), EER = 11.06, Clg EIR = 0.2557, Supply Fan W/cfm = 0.379; no Econo;  2-spd Fan </t>
    </r>
    <r>
      <rPr>
        <sz val="10"/>
        <color rgb="FFFF0000"/>
        <rFont val="Calibri"/>
        <family val="2"/>
        <scheme val="minor"/>
      </rPr>
      <t>assumed 5 ton</t>
    </r>
  </si>
  <si>
    <r>
      <t xml:space="preserve">Pkg AC SEER = 14.0 (55-64 kBtuh), EER = 12.04, Clg EIR = 0.2456, Supply Fan W/cfm = 0.306; no Econo;  2-spd Fan </t>
    </r>
    <r>
      <rPr>
        <sz val="10"/>
        <color rgb="FFFF0000"/>
        <rFont val="Calibri"/>
        <family val="2"/>
        <scheme val="minor"/>
      </rPr>
      <t>assumed 5 ton</t>
    </r>
  </si>
  <si>
    <r>
      <t xml:space="preserve">Pkg HP SEER = 13.0 (&lt; 55 kBTUh), EER = 11.07, HSPF = 7.70, COP = 3.28; no Econo;  1-spd Fan </t>
    </r>
    <r>
      <rPr>
        <sz val="10"/>
        <color rgb="FFFF0000"/>
        <rFont val="Calibri"/>
        <family val="2"/>
        <scheme val="minor"/>
      </rPr>
      <t>assumed 36 MBH</t>
    </r>
  </si>
  <si>
    <r>
      <t xml:space="preserve">Pkg HP SEER = 14.0 (&lt; 55 kBTUh), EER = 11.6, HSPF = 8.00, COP = 3.52; no Econo;  1-spd Fan </t>
    </r>
    <r>
      <rPr>
        <sz val="10"/>
        <color rgb="FFFF0000"/>
        <rFont val="Calibri"/>
        <family val="2"/>
        <scheme val="minor"/>
      </rPr>
      <t>assumed 36 MBH</t>
    </r>
  </si>
  <si>
    <r>
      <t xml:space="preserve">Pkg HP SEER = 15.0 (&lt; 55 kBTUh), EER = 12.0, HSPF = 8.50, COP = 3.74; no Econo;  1-spd Fan </t>
    </r>
    <r>
      <rPr>
        <sz val="10"/>
        <color rgb="FFFF0000"/>
        <rFont val="Calibri"/>
        <family val="2"/>
        <scheme val="minor"/>
      </rPr>
      <t>assumed 36 MBH</t>
    </r>
  </si>
  <si>
    <r>
      <t xml:space="preserve">Pkg HP SEER = 13.0 (55-64 kBTUh), EER = 11.07, HSPF = 7.70, COP = 3.28; w/Econo;  2-spd Fan </t>
    </r>
    <r>
      <rPr>
        <sz val="10"/>
        <color rgb="FFFF0000"/>
        <rFont val="Calibri"/>
        <family val="2"/>
        <scheme val="minor"/>
      </rPr>
      <t>assumed 60 MBH</t>
    </r>
  </si>
  <si>
    <r>
      <t xml:space="preserve">Pkg HP SEER = 14.0 (55-64 kBTUh), EER = 11.6, HSPF = 8.00, COP = 3.52; w/Econo;  2-spd Fan </t>
    </r>
    <r>
      <rPr>
        <sz val="10"/>
        <color rgb="FFFF0000"/>
        <rFont val="Calibri"/>
        <family val="2"/>
        <scheme val="minor"/>
      </rPr>
      <t>assumed 60 MBH</t>
    </r>
  </si>
  <si>
    <r>
      <t xml:space="preserve">Pkg HP SEER = 15.0 (55-64 kBTUh), EER = 12.0, HSPF = 8.50, COP = 3.74; w/Econo;  2-spd Fan </t>
    </r>
    <r>
      <rPr>
        <sz val="10"/>
        <color rgb="FFFF0000"/>
        <rFont val="Calibri"/>
        <family val="2"/>
        <scheme val="minor"/>
      </rPr>
      <t>assumed 60 MBH</t>
    </r>
  </si>
  <si>
    <t>Split HP SEER = 18.0 (&lt; 55 kBTUh)</t>
  </si>
  <si>
    <t>Split HP SEER = 16.0 (&lt; 55 kBTUh)</t>
  </si>
  <si>
    <t>Split HP SEER = 17.0 (&lt; 55 kBTUh)</t>
  </si>
  <si>
    <t>Split HP SEER = 16.0 (55-64 kBTUh)</t>
  </si>
  <si>
    <t>Split HP SEER = 17.0 (55-64 kBTUh)</t>
  </si>
  <si>
    <t>Split HP SEER = 18.0 (55-64 kBTUh)</t>
  </si>
  <si>
    <t>Split AC SEER = 16.0 (&lt; 55 kBTUh)</t>
  </si>
  <si>
    <t>Split AC SEER = 17.0 (&lt; 55 kBTUh)</t>
  </si>
  <si>
    <t>Split AC SEER = 15.0 (&lt; 55 kBTUh)</t>
  </si>
  <si>
    <t>Split AC SEER = 18.0 (&lt; 55 kBTUh)</t>
  </si>
  <si>
    <t>Split HP SEER = 15.0 (55-64 kBTUh)</t>
  </si>
  <si>
    <t>Pkg AC SEER = 13.0 (&lt; 55 kBtuh)</t>
  </si>
  <si>
    <t>Pkg AC SEER = 13.0 (55-64 kBtuh)</t>
  </si>
  <si>
    <t>Pkg HP SEER = 13.0 (&lt; 55 kBTUh)</t>
  </si>
  <si>
    <t>Pkg HP SEER = 13.0 (55-64 kBTUh)</t>
  </si>
  <si>
    <t>Pkg AC SEER = 15.0 (&lt; 55 kBtuh)</t>
  </si>
  <si>
    <t>Pkg AC SEER = 16.0 (&lt; 55 kBtuh)</t>
  </si>
  <si>
    <t>Pkg AC SEER = 17.0 (&lt; 55 kBtuh)</t>
  </si>
  <si>
    <t>Pkg AC SEER = 18.0 (&lt; 55 kBtuh)</t>
  </si>
  <si>
    <t>Pkg AC SEER = 15.0 (55-64 kBtuh)</t>
  </si>
  <si>
    <t>Pkg AC SEER = 16.0 (55-64 kBtuh)</t>
  </si>
  <si>
    <t>Pkg AC SEER = 17.0 (55-64 kBtuh)</t>
  </si>
  <si>
    <t>Pkg AC SEER = 18.0 (55-64 kBtuh)</t>
  </si>
  <si>
    <t>Pkg HP SEER = 16.0 (&lt; 55 kBTUh)</t>
  </si>
  <si>
    <t>Pkg HP SEER = 17.0 (&lt; 55 kBTUh)</t>
  </si>
  <si>
    <t>Pkg HP SEER = 18.0 (&lt; 55 kBTUh)</t>
  </si>
  <si>
    <t>Pkg HP SEER = 16.0 (55-64 kBTUh)</t>
  </si>
  <si>
    <t>Pkg HP SEER = 17.0 (55-64 kBTUh)</t>
  </si>
  <si>
    <t>Pkg HP SEER = 18.0 (55-64 kBTUh)</t>
  </si>
  <si>
    <t>VLOOKUP</t>
  </si>
  <si>
    <t>Pkg HP SEER = 15.0 (&lt; 55 kBTUh)</t>
  </si>
  <si>
    <t>Pkg HP SEER = 15.0 (55-64 kBTUh)</t>
  </si>
  <si>
    <t>Split HP SEER = 15.0 (&lt; 55 kBTUh)</t>
  </si>
  <si>
    <t>Pkg AC SEER = 14.0 (&lt; 55 kBtuh)</t>
  </si>
  <si>
    <t>Pkg AC SEER = 14.0 (55-64 kBtuh)</t>
  </si>
  <si>
    <t>Split AC SEER = 14.0 (&lt; 55 kBTUh)</t>
  </si>
  <si>
    <t>Split HP SEER = 14.0 (55-64 kBTUh)</t>
  </si>
  <si>
    <t>Pkg HP SEER = 14.0 (&lt; 55 kBTUh)</t>
  </si>
  <si>
    <t>Pkg HP SEER = 14.0 (55-64 kBTUh)</t>
  </si>
  <si>
    <t>Split HP SEER = 14.0 (&lt; 55 kBTUh)</t>
  </si>
  <si>
    <t>Split AC SEER = 13.0 (&lt; 55 kBTUh)</t>
  </si>
  <si>
    <t>Split HP SEER = 13.0 (55-64 kBTUh)</t>
  </si>
  <si>
    <t>Split HP SEER = 13.0 (&lt; 55 kBTUh)</t>
  </si>
  <si>
    <t>Split AC SEER = 15.0 (55-64 kBTUh)</t>
  </si>
  <si>
    <t>Split AC SEER = 16.0 (55-64 kBTUh)</t>
  </si>
  <si>
    <t>Split AC SEER = 17.0 (55-64 kBTUh)</t>
  </si>
  <si>
    <t>Split AC SEER = 18.0 (55-64 kBTUh)</t>
  </si>
  <si>
    <t>Split AC SEER = 14.0 (55-64 kBTUh)</t>
  </si>
  <si>
    <t>HV241</t>
  </si>
  <si>
    <t>HV242</t>
  </si>
  <si>
    <t>HV243</t>
  </si>
  <si>
    <t>HV244</t>
  </si>
  <si>
    <t>HV245</t>
  </si>
  <si>
    <t>HV246</t>
  </si>
  <si>
    <t>HV247</t>
  </si>
  <si>
    <t>HV248</t>
  </si>
  <si>
    <t>HV249</t>
  </si>
  <si>
    <t>HV250</t>
  </si>
  <si>
    <t>HV251</t>
  </si>
  <si>
    <t>HV252</t>
  </si>
  <si>
    <t>HV253</t>
  </si>
  <si>
    <t>HV254</t>
  </si>
  <si>
    <t>HV255</t>
  </si>
  <si>
    <t>HV256</t>
  </si>
  <si>
    <t>HV257</t>
  </si>
  <si>
    <t>HV258</t>
  </si>
  <si>
    <t>HV259</t>
  </si>
  <si>
    <t>HV260</t>
  </si>
  <si>
    <t>HV261</t>
  </si>
  <si>
    <t>HV262</t>
  </si>
  <si>
    <t>HV263</t>
  </si>
  <si>
    <t>HV264</t>
  </si>
  <si>
    <t>HV265</t>
  </si>
  <si>
    <t>HV266</t>
  </si>
  <si>
    <t>HV267</t>
  </si>
  <si>
    <t>HV268</t>
  </si>
  <si>
    <t>HV269</t>
  </si>
  <si>
    <t>HV270</t>
  </si>
  <si>
    <t>HV271</t>
  </si>
  <si>
    <t>HV272</t>
  </si>
  <si>
    <t>HV273</t>
  </si>
  <si>
    <t>HV274</t>
  </si>
  <si>
    <t>HV275</t>
  </si>
  <si>
    <t>HV276</t>
  </si>
  <si>
    <t>HV277</t>
  </si>
  <si>
    <t>HV278</t>
  </si>
  <si>
    <t>HV279</t>
  </si>
  <si>
    <t>HV280</t>
  </si>
  <si>
    <t>HV281</t>
  </si>
  <si>
    <t>HV282</t>
  </si>
  <si>
    <t>HV283</t>
  </si>
  <si>
    <t>HV285</t>
  </si>
  <si>
    <t>HV284</t>
  </si>
  <si>
    <t>Packaged Air Conditioner &lt;55kBtuh 15 SEER (12 EER)(Single Phase)</t>
  </si>
  <si>
    <t>Packaged Air Conditioner 55to65kBtuh 15 SEER (12 EER)(Single Phase)</t>
  </si>
  <si>
    <t>Split System Air Conditioner &lt;45kBtuh 15 SEER (12.5 EER)(Single Phase)</t>
  </si>
  <si>
    <t>Split System Air Conditioner 45to55kBtuh 15 SEER (12.5 EER)(Single Phase)</t>
  </si>
  <si>
    <t xml:space="preserve">Split System Air Conditioner 55to65kBtuh 15 SEER (12.5 EER)(Single Phase) </t>
  </si>
  <si>
    <t>Packaged Heat Pump &lt;55kBtuh 15 SEER (12 EER)(Single Phase)</t>
  </si>
  <si>
    <t xml:space="preserve">Packaged Heat Pump 55to65kBtuh 15 SEER (12 EER)(Single Phase) </t>
  </si>
  <si>
    <t>Split System Heat Pump &lt;55kBtuh 15 SEER (12.5 EER)(Single Phase)</t>
  </si>
  <si>
    <t xml:space="preserve">Split System Heat Pump 55to65kBtuh 15 SEER (12.5 EER)(Single Phase) </t>
  </si>
  <si>
    <t>Measrue Code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</si>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</sst>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[$-409]mmmm\-yy;@"/>
    <numFmt numFmtId="165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theme="1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medium">
        <color theme="1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theme="1"/>
      </left>
      <right style="thin">
        <color indexed="22"/>
      </right>
      <top style="thin">
        <color indexed="22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thin">
        <color indexed="22"/>
      </left>
      <right/>
      <top style="medium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2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theme="1"/>
      </left>
      <right style="thin">
        <color indexed="22"/>
      </right>
      <top style="thin">
        <color indexed="22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/>
    <xf numFmtId="164" fontId="3" fillId="0" borderId="0"/>
    <xf numFmtId="44" fontId="7" fillId="0" borderId="0" applyFont="0" applyFill="0" applyBorder="0" applyAlignment="0" applyProtection="0"/>
  </cellStyleXfs>
  <cellXfs count="112">
    <xf numFmtId="0" fontId="0" fillId="0" borderId="0" xfId="0"/>
    <xf numFmtId="165" fontId="4" fillId="2" borderId="1" xfId="2" applyNumberFormat="1" applyFont="1" applyFill="1" applyBorder="1" applyAlignment="1">
      <alignment horizontal="center" wrapText="1"/>
    </xf>
    <xf numFmtId="165" fontId="4" fillId="2" borderId="2" xfId="2" applyNumberFormat="1" applyFont="1" applyFill="1" applyBorder="1" applyAlignment="1">
      <alignment horizontal="center" wrapText="1"/>
    </xf>
    <xf numFmtId="0" fontId="4" fillId="2" borderId="4" xfId="2" applyNumberFormat="1" applyFont="1" applyFill="1" applyBorder="1" applyAlignment="1">
      <alignment horizontal="center" wrapText="1"/>
    </xf>
    <xf numFmtId="0" fontId="4" fillId="2" borderId="5" xfId="2" applyNumberFormat="1" applyFont="1" applyFill="1" applyBorder="1" applyAlignment="1">
      <alignment horizontal="center" wrapText="1"/>
    </xf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0" borderId="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165" fontId="4" fillId="2" borderId="1" xfId="2" applyNumberFormat="1" applyFont="1" applyFill="1" applyBorder="1" applyAlignment="1">
      <alignment horizontal="left" wrapText="1"/>
    </xf>
    <xf numFmtId="0" fontId="5" fillId="0" borderId="0" xfId="0" applyFont="1" applyAlignment="1">
      <alignment wrapText="1"/>
    </xf>
    <xf numFmtId="0" fontId="5" fillId="0" borderId="13" xfId="0" applyNumberFormat="1" applyFont="1" applyBorder="1" applyAlignment="1">
      <alignment horizontal="center"/>
    </xf>
    <xf numFmtId="0" fontId="5" fillId="0" borderId="0" xfId="0" applyFont="1" applyAlignment="1"/>
    <xf numFmtId="0" fontId="5" fillId="0" borderId="15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vertical="center" wrapText="1"/>
    </xf>
    <xf numFmtId="165" fontId="5" fillId="0" borderId="17" xfId="0" applyNumberFormat="1" applyFont="1" applyFill="1" applyBorder="1" applyAlignment="1">
      <alignment horizontal="right" vertical="center" wrapText="1"/>
    </xf>
    <xf numFmtId="2" fontId="5" fillId="0" borderId="15" xfId="0" applyNumberFormat="1" applyFont="1" applyFill="1" applyBorder="1" applyAlignment="1">
      <alignment horizontal="right" vertical="center" wrapText="1"/>
    </xf>
    <xf numFmtId="165" fontId="5" fillId="0" borderId="15" xfId="0" applyNumberFormat="1" applyFont="1" applyFill="1" applyBorder="1" applyAlignment="1">
      <alignment horizontal="right" vertical="center" wrapText="1"/>
    </xf>
    <xf numFmtId="0" fontId="5" fillId="0" borderId="19" xfId="0" applyFont="1" applyFill="1" applyBorder="1" applyAlignment="1">
      <alignment horizontal="right" vertical="center" wrapText="1"/>
    </xf>
    <xf numFmtId="165" fontId="5" fillId="0" borderId="19" xfId="0" applyNumberFormat="1" applyFont="1" applyFill="1" applyBorder="1" applyAlignment="1">
      <alignment horizontal="right" vertical="center" wrapText="1"/>
    </xf>
    <xf numFmtId="165" fontId="5" fillId="0" borderId="15" xfId="3" applyNumberFormat="1" applyFont="1" applyFill="1" applyBorder="1" applyAlignment="1">
      <alignment horizontal="right" vertical="center" wrapText="1"/>
    </xf>
    <xf numFmtId="0" fontId="5" fillId="0" borderId="15" xfId="0" applyFont="1" applyFill="1" applyBorder="1" applyAlignment="1">
      <alignment horizontal="right" vertical="center" wrapText="1"/>
    </xf>
    <xf numFmtId="0" fontId="6" fillId="0" borderId="0" xfId="0" applyFont="1" applyAlignment="1">
      <alignment wrapText="1"/>
    </xf>
    <xf numFmtId="165" fontId="5" fillId="3" borderId="17" xfId="0" applyNumberFormat="1" applyFont="1" applyFill="1" applyBorder="1" applyAlignment="1">
      <alignment horizontal="right" vertical="center" wrapText="1"/>
    </xf>
    <xf numFmtId="2" fontId="5" fillId="3" borderId="15" xfId="0" applyNumberFormat="1" applyFont="1" applyFill="1" applyBorder="1" applyAlignment="1">
      <alignment horizontal="right" vertical="center" wrapText="1"/>
    </xf>
    <xf numFmtId="165" fontId="5" fillId="3" borderId="15" xfId="0" applyNumberFormat="1" applyFont="1" applyFill="1" applyBorder="1" applyAlignment="1">
      <alignment horizontal="right" vertical="center" wrapText="1"/>
    </xf>
    <xf numFmtId="165" fontId="5" fillId="3" borderId="19" xfId="0" applyNumberFormat="1" applyFont="1" applyFill="1" applyBorder="1" applyAlignment="1">
      <alignment horizontal="right" vertical="center" wrapText="1"/>
    </xf>
    <xf numFmtId="165" fontId="5" fillId="3" borderId="20" xfId="0" applyNumberFormat="1" applyFont="1" applyFill="1" applyBorder="1" applyAlignment="1">
      <alignment horizontal="right" vertical="center" wrapText="1"/>
    </xf>
    <xf numFmtId="2" fontId="5" fillId="3" borderId="21" xfId="0" applyNumberFormat="1" applyFont="1" applyFill="1" applyBorder="1" applyAlignment="1">
      <alignment horizontal="right" vertical="center" wrapText="1"/>
    </xf>
    <xf numFmtId="165" fontId="5" fillId="3" borderId="21" xfId="0" applyNumberFormat="1" applyFont="1" applyFill="1" applyBorder="1" applyAlignment="1">
      <alignment horizontal="right" vertical="center" wrapText="1"/>
    </xf>
    <xf numFmtId="165" fontId="5" fillId="3" borderId="23" xfId="0" applyNumberFormat="1" applyFont="1" applyFill="1" applyBorder="1" applyAlignment="1">
      <alignment horizontal="right" vertical="center" wrapText="1"/>
    </xf>
    <xf numFmtId="165" fontId="6" fillId="3" borderId="15" xfId="0" applyNumberFormat="1" applyFont="1" applyFill="1" applyBorder="1" applyAlignment="1">
      <alignment horizontal="right" vertical="center" wrapText="1"/>
    </xf>
    <xf numFmtId="165" fontId="6" fillId="3" borderId="21" xfId="0" applyNumberFormat="1" applyFont="1" applyFill="1" applyBorder="1" applyAlignment="1">
      <alignment horizontal="right" vertical="center" wrapText="1"/>
    </xf>
    <xf numFmtId="165" fontId="6" fillId="0" borderId="15" xfId="0" applyNumberFormat="1" applyFont="1" applyFill="1" applyBorder="1" applyAlignment="1">
      <alignment horizontal="right" vertical="center" wrapText="1"/>
    </xf>
    <xf numFmtId="0" fontId="5" fillId="3" borderId="18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horizontal="right" vertical="center" wrapText="1"/>
    </xf>
    <xf numFmtId="0" fontId="5" fillId="3" borderId="19" xfId="0" applyFont="1" applyFill="1" applyBorder="1" applyAlignment="1">
      <alignment horizontal="right" vertical="center" wrapText="1"/>
    </xf>
    <xf numFmtId="0" fontId="5" fillId="3" borderId="15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center" wrapText="1"/>
    </xf>
    <xf numFmtId="165" fontId="5" fillId="3" borderId="15" xfId="3" applyNumberFormat="1" applyFont="1" applyFill="1" applyBorder="1" applyAlignment="1">
      <alignment horizontal="righ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6" fillId="5" borderId="15" xfId="0" applyFont="1" applyFill="1" applyBorder="1" applyAlignment="1">
      <alignment horizontal="left" vertical="center"/>
    </xf>
    <xf numFmtId="0" fontId="6" fillId="5" borderId="15" xfId="0" applyFont="1" applyFill="1" applyBorder="1" applyAlignment="1">
      <alignment vertical="center"/>
    </xf>
    <xf numFmtId="0" fontId="6" fillId="5" borderId="15" xfId="0" applyFont="1" applyFill="1" applyBorder="1" applyAlignment="1">
      <alignment vertical="center" wrapText="1"/>
    </xf>
    <xf numFmtId="2" fontId="6" fillId="5" borderId="15" xfId="0" applyNumberFormat="1" applyFont="1" applyFill="1" applyBorder="1" applyAlignment="1">
      <alignment vertical="center" wrapText="1"/>
    </xf>
    <xf numFmtId="165" fontId="6" fillId="5" borderId="15" xfId="0" applyNumberFormat="1" applyFont="1" applyFill="1" applyBorder="1" applyAlignment="1">
      <alignment vertical="center" wrapText="1"/>
    </xf>
    <xf numFmtId="0" fontId="5" fillId="0" borderId="15" xfId="0" applyNumberFormat="1" applyFont="1" applyFill="1" applyBorder="1" applyAlignment="1">
      <alignment vertical="center" wrapText="1"/>
    </xf>
    <xf numFmtId="0" fontId="5" fillId="3" borderId="15" xfId="0" applyNumberFormat="1" applyFont="1" applyFill="1" applyBorder="1" applyAlignment="1">
      <alignment vertical="center" wrapText="1"/>
    </xf>
    <xf numFmtId="164" fontId="2" fillId="0" borderId="8" xfId="1" applyFont="1" applyFill="1" applyBorder="1" applyAlignment="1">
      <alignment horizontal="left"/>
    </xf>
    <xf numFmtId="165" fontId="5" fillId="0" borderId="0" xfId="0" applyNumberFormat="1" applyFont="1" applyBorder="1" applyAlignment="1"/>
    <xf numFmtId="165" fontId="5" fillId="0" borderId="7" xfId="0" applyNumberFormat="1" applyFont="1" applyBorder="1" applyAlignment="1"/>
    <xf numFmtId="165" fontId="5" fillId="0" borderId="3" xfId="0" applyNumberFormat="1" applyFont="1" applyBorder="1" applyAlignment="1"/>
    <xf numFmtId="164" fontId="2" fillId="0" borderId="9" xfId="1" applyFont="1" applyFill="1" applyBorder="1" applyAlignment="1">
      <alignment horizontal="left"/>
    </xf>
    <xf numFmtId="164" fontId="2" fillId="0" borderId="10" xfId="1" applyFont="1" applyFill="1" applyBorder="1" applyAlignment="1">
      <alignment horizontal="left"/>
    </xf>
    <xf numFmtId="165" fontId="5" fillId="0" borderId="14" xfId="0" applyNumberFormat="1" applyFont="1" applyBorder="1" applyAlignment="1"/>
    <xf numFmtId="0" fontId="5" fillId="0" borderId="12" xfId="0" applyNumberFormat="1" applyFont="1" applyBorder="1" applyAlignment="1">
      <alignment vertical="top" wrapText="1"/>
    </xf>
    <xf numFmtId="0" fontId="5" fillId="0" borderId="13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5" fillId="0" borderId="14" xfId="0" applyNumberFormat="1" applyFont="1" applyBorder="1" applyAlignment="1">
      <alignment vertical="top" wrapText="1"/>
    </xf>
    <xf numFmtId="165" fontId="5" fillId="0" borderId="24" xfId="0" applyNumberFormat="1" applyFont="1" applyBorder="1" applyAlignment="1"/>
    <xf numFmtId="165" fontId="4" fillId="2" borderId="16" xfId="2" applyNumberFormat="1" applyFont="1" applyFill="1" applyBorder="1" applyAlignment="1">
      <alignment horizontal="center" wrapText="1"/>
    </xf>
    <xf numFmtId="165" fontId="4" fillId="2" borderId="5" xfId="2" applyNumberFormat="1" applyFont="1" applyFill="1" applyBorder="1" applyAlignment="1">
      <alignment horizontal="center" wrapText="1"/>
    </xf>
    <xf numFmtId="0" fontId="6" fillId="5" borderId="18" xfId="0" applyFont="1" applyFill="1" applyBorder="1" applyAlignment="1">
      <alignment vertical="center"/>
    </xf>
    <xf numFmtId="0" fontId="6" fillId="5" borderId="28" xfId="0" applyFont="1" applyFill="1" applyBorder="1" applyAlignment="1">
      <alignment vertical="center" wrapText="1"/>
    </xf>
    <xf numFmtId="165" fontId="6" fillId="0" borderId="28" xfId="0" applyNumberFormat="1" applyFont="1" applyFill="1" applyBorder="1" applyAlignment="1">
      <alignment horizontal="right" vertical="center" wrapText="1"/>
    </xf>
    <xf numFmtId="165" fontId="6" fillId="3" borderId="28" xfId="0" applyNumberFormat="1" applyFont="1" applyFill="1" applyBorder="1" applyAlignment="1">
      <alignment horizontal="right" vertical="center" wrapText="1"/>
    </xf>
    <xf numFmtId="0" fontId="6" fillId="5" borderId="17" xfId="0" applyFont="1" applyFill="1" applyBorder="1" applyAlignment="1">
      <alignment vertical="center" wrapText="1"/>
    </xf>
    <xf numFmtId="0" fontId="6" fillId="5" borderId="19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horizontal="left" vertical="center"/>
    </xf>
    <xf numFmtId="0" fontId="8" fillId="4" borderId="17" xfId="0" applyFont="1" applyFill="1" applyBorder="1" applyAlignment="1">
      <alignment vertical="center"/>
    </xf>
    <xf numFmtId="0" fontId="5" fillId="3" borderId="21" xfId="0" applyFont="1" applyFill="1" applyBorder="1" applyAlignment="1">
      <alignment horizontal="left" vertical="center" wrapText="1"/>
    </xf>
    <xf numFmtId="0" fontId="5" fillId="3" borderId="21" xfId="0" applyNumberFormat="1" applyFont="1" applyFill="1" applyBorder="1" applyAlignment="1">
      <alignment vertical="center" wrapText="1"/>
    </xf>
    <xf numFmtId="165" fontId="6" fillId="3" borderId="29" xfId="0" applyNumberFormat="1" applyFont="1" applyFill="1" applyBorder="1" applyAlignment="1">
      <alignment horizontal="right" vertical="center" wrapText="1"/>
    </xf>
    <xf numFmtId="0" fontId="5" fillId="6" borderId="13" xfId="0" applyNumberFormat="1" applyFont="1" applyFill="1" applyBorder="1" applyAlignment="1">
      <alignment vertical="top" wrapText="1"/>
    </xf>
    <xf numFmtId="165" fontId="5" fillId="6" borderId="0" xfId="0" applyNumberFormat="1" applyFont="1" applyFill="1" applyBorder="1" applyAlignment="1"/>
    <xf numFmtId="165" fontId="5" fillId="6" borderId="3" xfId="0" applyNumberFormat="1" applyFont="1" applyFill="1" applyBorder="1" applyAlignment="1"/>
    <xf numFmtId="0" fontId="4" fillId="2" borderId="4" xfId="2" applyNumberFormat="1" applyFont="1" applyFill="1" applyBorder="1" applyAlignment="1">
      <alignment horizontal="center" vertical="center" wrapText="1"/>
    </xf>
    <xf numFmtId="0" fontId="4" fillId="2" borderId="5" xfId="2" applyNumberFormat="1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left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165" fontId="4" fillId="2" borderId="2" xfId="2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32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164" fontId="2" fillId="0" borderId="9" xfId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vertical="center" wrapText="1"/>
    </xf>
    <xf numFmtId="165" fontId="5" fillId="0" borderId="0" xfId="0" applyNumberFormat="1" applyFont="1" applyBorder="1" applyAlignment="1">
      <alignment vertical="center" wrapText="1"/>
    </xf>
    <xf numFmtId="165" fontId="5" fillId="0" borderId="3" xfId="0" applyNumberFormat="1" applyFont="1" applyBorder="1" applyAlignment="1">
      <alignment vertical="center" wrapText="1"/>
    </xf>
    <xf numFmtId="0" fontId="5" fillId="0" borderId="13" xfId="0" applyNumberFormat="1" applyFont="1" applyBorder="1" applyAlignment="1">
      <alignment vertical="center" wrapText="1"/>
    </xf>
    <xf numFmtId="0" fontId="5" fillId="0" borderId="33" xfId="0" applyNumberFormat="1" applyFont="1" applyBorder="1" applyAlignment="1">
      <alignment horizontal="center" vertical="center" wrapText="1"/>
    </xf>
    <xf numFmtId="165" fontId="5" fillId="7" borderId="3" xfId="0" applyNumberFormat="1" applyFont="1" applyFill="1" applyBorder="1" applyAlignment="1">
      <alignment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164" fontId="2" fillId="0" borderId="35" xfId="1" applyFont="1" applyFill="1" applyBorder="1" applyAlignment="1">
      <alignment horizontal="left" vertical="center" wrapText="1"/>
    </xf>
    <xf numFmtId="0" fontId="5" fillId="0" borderId="14" xfId="0" applyNumberFormat="1" applyFont="1" applyBorder="1" applyAlignment="1">
      <alignment vertical="center" wrapText="1"/>
    </xf>
    <xf numFmtId="165" fontId="5" fillId="0" borderId="14" xfId="0" applyNumberFormat="1" applyFont="1" applyBorder="1" applyAlignment="1">
      <alignment vertical="center" wrapText="1"/>
    </xf>
    <xf numFmtId="165" fontId="5" fillId="0" borderId="24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30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left" vertical="top" wrapText="1"/>
    </xf>
    <xf numFmtId="0" fontId="8" fillId="4" borderId="20" xfId="0" applyFont="1" applyFill="1" applyBorder="1" applyAlignment="1">
      <alignment horizontal="left" vertical="top" wrapText="1"/>
    </xf>
    <xf numFmtId="0" fontId="6" fillId="2" borderId="25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</cellXfs>
  <cellStyles count="4">
    <cellStyle name="Currency" xfId="3" builtinId="4"/>
    <cellStyle name="Normal" xfId="0" builtinId="0"/>
    <cellStyle name="Normal 25" xfId="2"/>
    <cellStyle name="Normal_Sheet1" xfId="1"/>
  </cellStyles>
  <dxfs count="0"/>
  <tableStyles count="0" defaultTableStyle="TableStyleMedium2" defaultPivotStyle="PivotStyleLight16"/>
  <colors>
    <mruColors>
      <color rgb="FFB2CB7B"/>
      <color rgb="FFB7CE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2:Y100"/>
  <sheetViews>
    <sheetView tabSelected="1" topLeftCell="B1" zoomScaleNormal="100" workbookViewId="0">
      <selection activeCell="E6" sqref="E6"/>
    </sheetView>
  </sheetViews>
  <sheetFormatPr defaultColWidth="9.140625" defaultRowHeight="12.75" x14ac:dyDescent="0.2"/>
  <cols>
    <col min="1" max="1" width="3.42578125" style="13" customWidth="1"/>
    <col min="2" max="2" width="54" style="13" bestFit="1" customWidth="1"/>
    <col min="3" max="3" width="14.5703125" style="13" bestFit="1" customWidth="1"/>
    <col min="4" max="4" width="31.28515625" style="13" customWidth="1"/>
    <col min="5" max="5" width="61.5703125" style="13" customWidth="1"/>
    <col min="6" max="6" width="28.28515625" style="13" bestFit="1" customWidth="1"/>
    <col min="7" max="7" width="29.85546875" style="13" customWidth="1"/>
    <col min="8" max="8" width="16.28515625" style="13" customWidth="1"/>
    <col min="9" max="9" width="28.28515625" style="13" bestFit="1" customWidth="1"/>
    <col min="10" max="10" width="9.140625" style="13"/>
    <col min="11" max="11" width="10.85546875" style="13" customWidth="1"/>
    <col min="12" max="12" width="8.85546875" style="13" bestFit="1" customWidth="1"/>
    <col min="13" max="14" width="11" style="13" bestFit="1" customWidth="1"/>
    <col min="15" max="15" width="12.140625" style="13" customWidth="1"/>
    <col min="16" max="16" width="14.7109375" style="13" customWidth="1"/>
    <col min="17" max="17" width="9.140625" style="13"/>
    <col min="18" max="25" width="11.28515625" style="13" customWidth="1"/>
    <col min="26" max="16384" width="9.140625" style="13"/>
  </cols>
  <sheetData>
    <row r="2" spans="2:25" s="5" customFormat="1" ht="14.45" thickBot="1" x14ac:dyDescent="0.35">
      <c r="B2" s="23" t="s">
        <v>1</v>
      </c>
      <c r="D2" s="11"/>
    </row>
    <row r="3" spans="2:25" s="5" customFormat="1" ht="13.9" x14ac:dyDescent="0.3">
      <c r="B3" s="71"/>
      <c r="C3" s="106" t="s">
        <v>104</v>
      </c>
      <c r="D3" s="106"/>
      <c r="E3" s="106"/>
      <c r="F3" s="106"/>
      <c r="G3" s="106"/>
      <c r="H3" s="106"/>
      <c r="I3" s="106"/>
      <c r="J3" s="107"/>
      <c r="K3" s="110" t="s">
        <v>105</v>
      </c>
      <c r="L3" s="106"/>
      <c r="M3" s="106"/>
      <c r="N3" s="106"/>
      <c r="O3" s="106"/>
      <c r="P3" s="106"/>
      <c r="Q3" s="111"/>
      <c r="R3" s="103" t="s">
        <v>106</v>
      </c>
      <c r="S3" s="104"/>
      <c r="T3" s="104"/>
      <c r="U3" s="104"/>
      <c r="V3" s="104"/>
      <c r="W3" s="104"/>
      <c r="X3" s="104"/>
      <c r="Y3" s="105"/>
    </row>
    <row r="4" spans="2:25" s="5" customFormat="1" ht="12.75" customHeight="1" x14ac:dyDescent="0.3">
      <c r="B4" s="72" t="s">
        <v>107</v>
      </c>
      <c r="C4" s="45" t="s">
        <v>108</v>
      </c>
      <c r="D4" s="46" t="s">
        <v>109</v>
      </c>
      <c r="E4" s="45" t="s">
        <v>110</v>
      </c>
      <c r="F4" s="45" t="s">
        <v>193</v>
      </c>
      <c r="G4" s="44" t="s">
        <v>47</v>
      </c>
      <c r="H4" s="46" t="s">
        <v>111</v>
      </c>
      <c r="I4" s="45" t="s">
        <v>112</v>
      </c>
      <c r="J4" s="65" t="s">
        <v>113</v>
      </c>
      <c r="K4" s="69" t="s">
        <v>114</v>
      </c>
      <c r="L4" s="47" t="s">
        <v>115</v>
      </c>
      <c r="M4" s="46" t="s">
        <v>116</v>
      </c>
      <c r="N4" s="45" t="s">
        <v>117</v>
      </c>
      <c r="O4" s="48" t="s">
        <v>118</v>
      </c>
      <c r="P4" s="46" t="s">
        <v>119</v>
      </c>
      <c r="Q4" s="70" t="s">
        <v>120</v>
      </c>
      <c r="R4" s="66" t="s">
        <v>103</v>
      </c>
      <c r="S4" s="46" t="s">
        <v>121</v>
      </c>
      <c r="T4" s="46" t="s">
        <v>122</v>
      </c>
      <c r="U4" s="46" t="s">
        <v>123</v>
      </c>
      <c r="V4" s="46" t="s">
        <v>124</v>
      </c>
      <c r="W4" s="46" t="s">
        <v>125</v>
      </c>
      <c r="X4" s="46" t="s">
        <v>126</v>
      </c>
      <c r="Y4" s="70" t="s">
        <v>127</v>
      </c>
    </row>
    <row r="5" spans="2:25" s="11" customFormat="1" ht="25.5" x14ac:dyDescent="0.2">
      <c r="B5" s="108" t="s">
        <v>143</v>
      </c>
      <c r="C5" s="42" t="s">
        <v>138</v>
      </c>
      <c r="D5" s="14" t="s">
        <v>132</v>
      </c>
      <c r="E5" s="14" t="s">
        <v>154</v>
      </c>
      <c r="F5" s="14" t="str">
        <f>LEFT(E5,FIND(")",E5))</f>
        <v>Pkg AC SEER = 13.0 (&lt; 55 kBtuh)</v>
      </c>
      <c r="G5" s="49">
        <v>13</v>
      </c>
      <c r="H5" s="14" t="s">
        <v>139</v>
      </c>
      <c r="I5" s="14" t="s">
        <v>130</v>
      </c>
      <c r="J5" s="15" t="s">
        <v>140</v>
      </c>
      <c r="K5" s="16">
        <v>3038.3745798135387</v>
      </c>
      <c r="L5" s="17">
        <v>29.664000000000001</v>
      </c>
      <c r="M5" s="18">
        <v>90.130495877989063</v>
      </c>
      <c r="N5" s="18">
        <f>L5*M5</f>
        <v>2673.6310297246678</v>
      </c>
      <c r="O5" s="18">
        <v>1763.9909770338293</v>
      </c>
      <c r="P5" s="18">
        <f>K5+N5+O5</f>
        <v>7475.9965865720351</v>
      </c>
      <c r="Q5" s="19" t="s">
        <v>133</v>
      </c>
      <c r="R5" s="67">
        <f>K5/3</f>
        <v>1012.7915266045129</v>
      </c>
      <c r="S5" s="17">
        <f>L5/3</f>
        <v>9.8879999999999999</v>
      </c>
      <c r="T5" s="34">
        <f>S5*M5</f>
        <v>891.21034324155585</v>
      </c>
      <c r="U5" s="18">
        <v>333.68633726826795</v>
      </c>
      <c r="V5" s="18">
        <v>762.93196522902554</v>
      </c>
      <c r="W5" s="18">
        <f>R5+T5+U5</f>
        <v>2237.6882071143368</v>
      </c>
      <c r="X5" s="22" t="s">
        <v>133</v>
      </c>
      <c r="Y5" s="19" t="s">
        <v>133</v>
      </c>
    </row>
    <row r="6" spans="2:25" s="11" customFormat="1" ht="25.5" x14ac:dyDescent="0.2">
      <c r="B6" s="108"/>
      <c r="C6" s="42">
        <v>116</v>
      </c>
      <c r="D6" s="14" t="s">
        <v>128</v>
      </c>
      <c r="E6" s="14" t="s">
        <v>155</v>
      </c>
      <c r="F6" s="14" t="str">
        <f t="shared" ref="F6:F52" si="0">LEFT(E6,FIND(")",E6))</f>
        <v>Pkg AC SEER = 14.0 (&lt; 55 kBTUh)</v>
      </c>
      <c r="G6" s="49">
        <v>14</v>
      </c>
      <c r="H6" s="14" t="s">
        <v>135</v>
      </c>
      <c r="I6" s="14" t="s">
        <v>130</v>
      </c>
      <c r="J6" s="15" t="s">
        <v>140</v>
      </c>
      <c r="K6" s="16">
        <v>3400.1417673135393</v>
      </c>
      <c r="L6" s="17">
        <v>29.664000000000001</v>
      </c>
      <c r="M6" s="18">
        <v>90.130495877989063</v>
      </c>
      <c r="N6" s="18">
        <f t="shared" ref="N6:N12" si="1">L6*M6</f>
        <v>2673.6310297246678</v>
      </c>
      <c r="O6" s="18">
        <v>1763.9909770338293</v>
      </c>
      <c r="P6" s="18">
        <f>K6+N6+O6</f>
        <v>7837.7637740720365</v>
      </c>
      <c r="Q6" s="20">
        <f>P6-$O$225</f>
        <v>7837.7637740720365</v>
      </c>
      <c r="R6" s="67">
        <f>K6/3</f>
        <v>1133.3805891045131</v>
      </c>
      <c r="S6" s="17">
        <f>L6/3</f>
        <v>9.8879999999999999</v>
      </c>
      <c r="T6" s="34">
        <f>S6*M6</f>
        <v>891.21034324155585</v>
      </c>
      <c r="U6" s="18">
        <v>333.68633726826795</v>
      </c>
      <c r="V6" s="18">
        <v>762.93196522902554</v>
      </c>
      <c r="W6" s="18">
        <f>R6+T6+U6</f>
        <v>2358.277269614337</v>
      </c>
      <c r="X6" s="18">
        <f t="shared" ref="X6" si="2">W6-$V$225</f>
        <v>2358.277269614337</v>
      </c>
      <c r="Y6" s="20">
        <f t="shared" ref="Y6" si="3">V6-$U$225</f>
        <v>762.93196522902554</v>
      </c>
    </row>
    <row r="7" spans="2:25" s="11" customFormat="1" ht="15" customHeight="1" x14ac:dyDescent="0.2">
      <c r="B7" s="108"/>
      <c r="C7" s="43"/>
      <c r="D7" s="39"/>
      <c r="E7" s="39" t="s">
        <v>179</v>
      </c>
      <c r="F7" s="39" t="str">
        <f t="shared" si="0"/>
        <v>Pkg AC SEER = 15.0 (&lt; 55 kBtuh)</v>
      </c>
      <c r="G7" s="50">
        <v>15</v>
      </c>
      <c r="H7" s="39"/>
      <c r="I7" s="39"/>
      <c r="J7" s="35"/>
      <c r="K7" s="24"/>
      <c r="L7" s="25"/>
      <c r="M7" s="26"/>
      <c r="N7" s="26"/>
      <c r="O7" s="26"/>
      <c r="P7" s="26"/>
      <c r="Q7" s="27"/>
      <c r="R7" s="68">
        <f>FORECAST($G7,$R$5:$R$6,$G$5:$G$6)</f>
        <v>1253.9696516045133</v>
      </c>
      <c r="S7" s="25"/>
      <c r="T7" s="32">
        <f>$T$5</f>
        <v>891.21034324155585</v>
      </c>
      <c r="U7" s="26"/>
      <c r="V7" s="26"/>
      <c r="W7" s="26"/>
      <c r="X7" s="26"/>
      <c r="Y7" s="27"/>
    </row>
    <row r="8" spans="2:25" s="11" customFormat="1" ht="15" customHeight="1" x14ac:dyDescent="0.2">
      <c r="B8" s="108"/>
      <c r="C8" s="43"/>
      <c r="D8" s="39"/>
      <c r="E8" s="39" t="s">
        <v>180</v>
      </c>
      <c r="F8" s="39" t="str">
        <f t="shared" si="0"/>
        <v>Pkg AC SEER = 16.0 (&lt; 55 kBtuh)</v>
      </c>
      <c r="G8" s="50">
        <v>16</v>
      </c>
      <c r="H8" s="39"/>
      <c r="I8" s="39"/>
      <c r="J8" s="35"/>
      <c r="K8" s="24"/>
      <c r="L8" s="25"/>
      <c r="M8" s="26"/>
      <c r="N8" s="26"/>
      <c r="O8" s="26"/>
      <c r="P8" s="26"/>
      <c r="Q8" s="27"/>
      <c r="R8" s="68">
        <f>FORECAST($G8,$R$5:$R$6,$G$5:$G$6)</f>
        <v>1374.5587141045135</v>
      </c>
      <c r="S8" s="25"/>
      <c r="T8" s="32">
        <f>$T$5</f>
        <v>891.21034324155585</v>
      </c>
      <c r="U8" s="26"/>
      <c r="V8" s="26"/>
      <c r="W8" s="26"/>
      <c r="X8" s="26"/>
      <c r="Y8" s="27"/>
    </row>
    <row r="9" spans="2:25" s="11" customFormat="1" ht="15" customHeight="1" x14ac:dyDescent="0.2">
      <c r="B9" s="108"/>
      <c r="C9" s="43"/>
      <c r="D9" s="39"/>
      <c r="E9" s="39" t="s">
        <v>181</v>
      </c>
      <c r="F9" s="39" t="str">
        <f t="shared" si="0"/>
        <v>Pkg AC SEER = 17.0 (&lt; 55 kBtuh)</v>
      </c>
      <c r="G9" s="50">
        <v>17</v>
      </c>
      <c r="H9" s="39"/>
      <c r="I9" s="39"/>
      <c r="J9" s="35"/>
      <c r="K9" s="24"/>
      <c r="L9" s="25"/>
      <c r="M9" s="26"/>
      <c r="N9" s="26"/>
      <c r="O9" s="26"/>
      <c r="P9" s="26"/>
      <c r="Q9" s="27"/>
      <c r="R9" s="68">
        <f>FORECAST($G9,$R$5:$R$6,$G$5:$G$6)</f>
        <v>1495.1477766045136</v>
      </c>
      <c r="S9" s="25"/>
      <c r="T9" s="32">
        <f>$T$5</f>
        <v>891.21034324155585</v>
      </c>
      <c r="U9" s="26"/>
      <c r="V9" s="26"/>
      <c r="W9" s="26"/>
      <c r="X9" s="26"/>
      <c r="Y9" s="27"/>
    </row>
    <row r="10" spans="2:25" s="11" customFormat="1" ht="15" customHeight="1" x14ac:dyDescent="0.2">
      <c r="B10" s="108"/>
      <c r="C10" s="43"/>
      <c r="D10" s="39"/>
      <c r="E10" s="39" t="s">
        <v>182</v>
      </c>
      <c r="F10" s="39" t="str">
        <f t="shared" si="0"/>
        <v>Pkg AC SEER = 18.0 (&lt; 55 kBtuh)</v>
      </c>
      <c r="G10" s="50">
        <v>18</v>
      </c>
      <c r="H10" s="39"/>
      <c r="I10" s="39"/>
      <c r="J10" s="35"/>
      <c r="K10" s="24"/>
      <c r="L10" s="25"/>
      <c r="M10" s="26"/>
      <c r="N10" s="26"/>
      <c r="O10" s="26"/>
      <c r="P10" s="26"/>
      <c r="Q10" s="27"/>
      <c r="R10" s="68">
        <f>FORECAST($G10,$R$5:$R$6,$G$5:$G$6)</f>
        <v>1615.7368391045138</v>
      </c>
      <c r="S10" s="25"/>
      <c r="T10" s="32">
        <f>$T$5</f>
        <v>891.21034324155585</v>
      </c>
      <c r="U10" s="26"/>
      <c r="V10" s="26"/>
      <c r="W10" s="26"/>
      <c r="X10" s="26"/>
      <c r="Y10" s="27"/>
    </row>
    <row r="11" spans="2:25" s="11" customFormat="1" ht="25.5" customHeight="1" x14ac:dyDescent="0.2">
      <c r="B11" s="108"/>
      <c r="C11" s="42">
        <v>122</v>
      </c>
      <c r="D11" s="14" t="s">
        <v>132</v>
      </c>
      <c r="E11" s="14" t="s">
        <v>156</v>
      </c>
      <c r="F11" s="14" t="str">
        <f t="shared" si="0"/>
        <v>Pkg AC SEER = 13.0 (55-64 kBtuh)</v>
      </c>
      <c r="G11" s="49">
        <v>13</v>
      </c>
      <c r="H11" s="14" t="s">
        <v>135</v>
      </c>
      <c r="I11" s="14" t="s">
        <v>130</v>
      </c>
      <c r="J11" s="15" t="s">
        <v>140</v>
      </c>
      <c r="K11" s="16">
        <v>3814.4745798135386</v>
      </c>
      <c r="L11" s="17">
        <v>31.353999999999999</v>
      </c>
      <c r="M11" s="18">
        <v>90.130495877989063</v>
      </c>
      <c r="N11" s="18">
        <f t="shared" si="1"/>
        <v>2825.9515677584691</v>
      </c>
      <c r="O11" s="18">
        <v>2431.3636515703652</v>
      </c>
      <c r="P11" s="18">
        <f>K11+N11+O11</f>
        <v>9071.7897991423724</v>
      </c>
      <c r="Q11" s="20" t="s">
        <v>133</v>
      </c>
      <c r="R11" s="67">
        <f>K11/5</f>
        <v>762.89491596270773</v>
      </c>
      <c r="S11" s="17">
        <f t="shared" ref="S11:S12" si="4">L11/5</f>
        <v>6.2707999999999995</v>
      </c>
      <c r="T11" s="34">
        <f>S11*M11</f>
        <v>565.19031355169375</v>
      </c>
      <c r="U11" s="18">
        <v>333.68633726826795</v>
      </c>
      <c r="V11" s="18">
        <v>762.93196522902554</v>
      </c>
      <c r="W11" s="18">
        <f>R11+T11+U11</f>
        <v>1661.7715667826692</v>
      </c>
      <c r="X11" s="22" t="s">
        <v>133</v>
      </c>
      <c r="Y11" s="19" t="s">
        <v>133</v>
      </c>
    </row>
    <row r="12" spans="2:25" s="11" customFormat="1" ht="25.5" x14ac:dyDescent="0.2">
      <c r="B12" s="108"/>
      <c r="C12" s="42">
        <v>123</v>
      </c>
      <c r="D12" s="14" t="s">
        <v>132</v>
      </c>
      <c r="E12" s="14" t="s">
        <v>157</v>
      </c>
      <c r="F12" s="14" t="str">
        <f t="shared" si="0"/>
        <v>Pkg AC SEER = 14.0 (55-64 kBtuh)</v>
      </c>
      <c r="G12" s="49">
        <v>14</v>
      </c>
      <c r="H12" s="14" t="s">
        <v>129</v>
      </c>
      <c r="I12" s="14" t="s">
        <v>130</v>
      </c>
      <c r="J12" s="15" t="s">
        <v>140</v>
      </c>
      <c r="K12" s="16">
        <v>4176.2417673135396</v>
      </c>
      <c r="L12" s="17">
        <v>31.353999999999999</v>
      </c>
      <c r="M12" s="18">
        <v>90.130495877989063</v>
      </c>
      <c r="N12" s="18">
        <f t="shared" si="1"/>
        <v>2825.9515677584691</v>
      </c>
      <c r="O12" s="18">
        <v>2431.3636515703652</v>
      </c>
      <c r="P12" s="18">
        <f>K12+N12+O12</f>
        <v>9433.5569866423739</v>
      </c>
      <c r="Q12" s="20" t="s">
        <v>133</v>
      </c>
      <c r="R12" s="67">
        <f>K12/5</f>
        <v>835.24835346270788</v>
      </c>
      <c r="S12" s="17">
        <f t="shared" si="4"/>
        <v>6.2707999999999995</v>
      </c>
      <c r="T12" s="34">
        <f>S12*M12</f>
        <v>565.19031355169375</v>
      </c>
      <c r="U12" s="18">
        <v>333.68633726826795</v>
      </c>
      <c r="V12" s="18">
        <v>762.93196522902554</v>
      </c>
      <c r="W12" s="18">
        <f>R12+T12+U12</f>
        <v>1734.1250042826696</v>
      </c>
      <c r="X12" s="22" t="s">
        <v>133</v>
      </c>
      <c r="Y12" s="19" t="s">
        <v>133</v>
      </c>
    </row>
    <row r="13" spans="2:25" s="11" customFormat="1" ht="15" customHeight="1" x14ac:dyDescent="0.2">
      <c r="B13" s="108"/>
      <c r="C13" s="43"/>
      <c r="D13" s="39"/>
      <c r="E13" s="39" t="s">
        <v>183</v>
      </c>
      <c r="F13" s="39" t="str">
        <f t="shared" si="0"/>
        <v>Pkg AC SEER = 15.0 (55-64 kBtuh)</v>
      </c>
      <c r="G13" s="50">
        <v>15</v>
      </c>
      <c r="H13" s="39"/>
      <c r="I13" s="39"/>
      <c r="J13" s="35"/>
      <c r="K13" s="24"/>
      <c r="L13" s="25"/>
      <c r="M13" s="26"/>
      <c r="N13" s="26"/>
      <c r="O13" s="26"/>
      <c r="P13" s="26"/>
      <c r="Q13" s="27"/>
      <c r="R13" s="68">
        <f>FORECAST($G13,$R$11:$R$12,$G$11:$G$12)</f>
        <v>907.60179096270804</v>
      </c>
      <c r="S13" s="25"/>
      <c r="T13" s="32">
        <f>$T$11</f>
        <v>565.19031355169375</v>
      </c>
      <c r="U13" s="26"/>
      <c r="V13" s="26"/>
      <c r="W13" s="26"/>
      <c r="X13" s="37"/>
      <c r="Y13" s="38"/>
    </row>
    <row r="14" spans="2:25" s="11" customFormat="1" ht="15" customHeight="1" x14ac:dyDescent="0.2">
      <c r="B14" s="108"/>
      <c r="C14" s="43"/>
      <c r="D14" s="39"/>
      <c r="E14" s="39" t="s">
        <v>184</v>
      </c>
      <c r="F14" s="39" t="str">
        <f t="shared" si="0"/>
        <v>Pkg AC SEER = 16.0 (55-64 kBtuh)</v>
      </c>
      <c r="G14" s="50">
        <v>16</v>
      </c>
      <c r="H14" s="39"/>
      <c r="I14" s="39"/>
      <c r="J14" s="35"/>
      <c r="K14" s="24"/>
      <c r="L14" s="25"/>
      <c r="M14" s="26"/>
      <c r="N14" s="26"/>
      <c r="O14" s="26"/>
      <c r="P14" s="26"/>
      <c r="Q14" s="27"/>
      <c r="R14" s="68">
        <f>FORECAST($G14,$R$11:$R$12,$G$11:$G$12)</f>
        <v>979.95522846270819</v>
      </c>
      <c r="S14" s="25"/>
      <c r="T14" s="32">
        <f>$T$11</f>
        <v>565.19031355169375</v>
      </c>
      <c r="U14" s="26"/>
      <c r="V14" s="26"/>
      <c r="W14" s="26"/>
      <c r="X14" s="37"/>
      <c r="Y14" s="38"/>
    </row>
    <row r="15" spans="2:25" s="11" customFormat="1" ht="15" customHeight="1" x14ac:dyDescent="0.2">
      <c r="B15" s="108"/>
      <c r="C15" s="43"/>
      <c r="D15" s="39"/>
      <c r="E15" s="39" t="s">
        <v>185</v>
      </c>
      <c r="F15" s="39" t="str">
        <f t="shared" si="0"/>
        <v>Pkg AC SEER = 17.0 (55-64 kBtuh)</v>
      </c>
      <c r="G15" s="50">
        <v>17</v>
      </c>
      <c r="H15" s="39"/>
      <c r="I15" s="39"/>
      <c r="J15" s="35"/>
      <c r="K15" s="24"/>
      <c r="L15" s="25"/>
      <c r="M15" s="26"/>
      <c r="N15" s="26"/>
      <c r="O15" s="26"/>
      <c r="P15" s="26"/>
      <c r="Q15" s="27"/>
      <c r="R15" s="68">
        <f>FORECAST($G15,$R$11:$R$12,$G$11:$G$12)</f>
        <v>1052.3086659627083</v>
      </c>
      <c r="S15" s="25"/>
      <c r="T15" s="32">
        <f>$T$11</f>
        <v>565.19031355169375</v>
      </c>
      <c r="U15" s="26"/>
      <c r="V15" s="26"/>
      <c r="W15" s="26"/>
      <c r="X15" s="37"/>
      <c r="Y15" s="38"/>
    </row>
    <row r="16" spans="2:25" s="11" customFormat="1" ht="15.75" customHeight="1" x14ac:dyDescent="0.2">
      <c r="B16" s="108"/>
      <c r="C16" s="43"/>
      <c r="D16" s="39"/>
      <c r="E16" s="39" t="s">
        <v>186</v>
      </c>
      <c r="F16" s="39" t="str">
        <f t="shared" si="0"/>
        <v>Pkg AC SEER = 18.0 (55-64 kBtuh)</v>
      </c>
      <c r="G16" s="50">
        <v>18</v>
      </c>
      <c r="H16" s="39"/>
      <c r="I16" s="39"/>
      <c r="J16" s="35"/>
      <c r="K16" s="24"/>
      <c r="L16" s="25"/>
      <c r="M16" s="26"/>
      <c r="N16" s="26"/>
      <c r="O16" s="26"/>
      <c r="P16" s="26"/>
      <c r="Q16" s="27"/>
      <c r="R16" s="68">
        <f>FORECAST($G16,$R$11:$R$12,$G$11:$G$12)</f>
        <v>1124.6621034627085</v>
      </c>
      <c r="S16" s="25"/>
      <c r="T16" s="32">
        <f>$T$11</f>
        <v>565.19031355169375</v>
      </c>
      <c r="U16" s="26"/>
      <c r="V16" s="26"/>
      <c r="W16" s="26"/>
      <c r="X16" s="37"/>
      <c r="Y16" s="38"/>
    </row>
    <row r="17" spans="2:25" s="11" customFormat="1" ht="25.5" customHeight="1" x14ac:dyDescent="0.2">
      <c r="B17" s="108" t="s">
        <v>136</v>
      </c>
      <c r="C17" s="42">
        <v>125</v>
      </c>
      <c r="D17" s="14" t="s">
        <v>132</v>
      </c>
      <c r="E17" s="14" t="s">
        <v>150</v>
      </c>
      <c r="F17" s="14" t="str">
        <f t="shared" si="0"/>
        <v>Split AC SEER = 13.0 (&lt; 55 kBtuh)</v>
      </c>
      <c r="G17" s="49">
        <v>13</v>
      </c>
      <c r="H17" s="14" t="s">
        <v>135</v>
      </c>
      <c r="I17" s="14" t="s">
        <v>130</v>
      </c>
      <c r="J17" s="15" t="s">
        <v>140</v>
      </c>
      <c r="K17" s="16">
        <v>937.33645506506014</v>
      </c>
      <c r="L17" s="17">
        <v>31.353832233535051</v>
      </c>
      <c r="M17" s="18">
        <v>91.344003166431989</v>
      </c>
      <c r="N17" s="21">
        <f>L17*M17</f>
        <v>2863.9845508198032</v>
      </c>
      <c r="O17" s="18">
        <v>3700.1935622846499</v>
      </c>
      <c r="P17" s="18">
        <f>K17+N17+O17</f>
        <v>7501.514568169514</v>
      </c>
      <c r="Q17" s="19" t="s">
        <v>133</v>
      </c>
      <c r="R17" s="68">
        <f>K17/2</f>
        <v>468.66822753253007</v>
      </c>
      <c r="S17" s="25">
        <f t="shared" ref="S17:S24" si="5">L17/5</f>
        <v>6.2707664467070101</v>
      </c>
      <c r="T17" s="32">
        <f t="shared" ref="T17:T24" si="6">S17*M17</f>
        <v>572.79691016396055</v>
      </c>
      <c r="U17" s="26"/>
      <c r="V17" s="26"/>
      <c r="W17" s="26"/>
      <c r="X17" s="26"/>
      <c r="Y17" s="27"/>
    </row>
    <row r="18" spans="2:25" s="11" customFormat="1" ht="25.5" customHeight="1" x14ac:dyDescent="0.2">
      <c r="B18" s="108"/>
      <c r="C18" s="42">
        <v>125</v>
      </c>
      <c r="D18" s="14" t="s">
        <v>128</v>
      </c>
      <c r="E18" s="14" t="s">
        <v>151</v>
      </c>
      <c r="F18" s="14" t="str">
        <f t="shared" si="0"/>
        <v>Split AC SEER = 14.0 (&lt; 55 kBTUh)</v>
      </c>
      <c r="G18" s="49">
        <v>14</v>
      </c>
      <c r="H18" s="14" t="s">
        <v>135</v>
      </c>
      <c r="I18" s="14" t="s">
        <v>130</v>
      </c>
      <c r="J18" s="15" t="s">
        <v>140</v>
      </c>
      <c r="K18" s="16">
        <v>1213.7168142650601</v>
      </c>
      <c r="L18" s="17">
        <v>31.353832233535051</v>
      </c>
      <c r="M18" s="18">
        <v>91.344003166431989</v>
      </c>
      <c r="N18" s="21">
        <f t="shared" ref="N18:N24" si="7">L18*M18</f>
        <v>2863.9845508198032</v>
      </c>
      <c r="O18" s="18">
        <v>3700.1935622846499</v>
      </c>
      <c r="P18" s="18">
        <f>K18+N18+O18</f>
        <v>7777.8949273695125</v>
      </c>
      <c r="Q18" s="20">
        <f>P18-$O$153</f>
        <v>7777.8949273695125</v>
      </c>
      <c r="R18" s="68">
        <f>K18/2</f>
        <v>606.85840713253003</v>
      </c>
      <c r="S18" s="25">
        <f t="shared" si="5"/>
        <v>6.2707664467070101</v>
      </c>
      <c r="T18" s="32">
        <f t="shared" si="6"/>
        <v>572.79691016396055</v>
      </c>
      <c r="U18" s="26"/>
      <c r="V18" s="26"/>
      <c r="W18" s="26"/>
      <c r="X18" s="26"/>
      <c r="Y18" s="27"/>
    </row>
    <row r="19" spans="2:25" s="11" customFormat="1" ht="15" customHeight="1" x14ac:dyDescent="0.2">
      <c r="B19" s="108"/>
      <c r="C19" s="43"/>
      <c r="D19" s="39"/>
      <c r="E19" s="39" t="s">
        <v>172</v>
      </c>
      <c r="F19" s="39" t="str">
        <f t="shared" si="0"/>
        <v>Split AC SEER = 15.0 (&lt; 55 kBTUh)</v>
      </c>
      <c r="G19" s="50">
        <v>15</v>
      </c>
      <c r="H19" s="39"/>
      <c r="I19" s="39"/>
      <c r="J19" s="35"/>
      <c r="K19" s="24"/>
      <c r="L19" s="25"/>
      <c r="M19" s="26"/>
      <c r="N19" s="41"/>
      <c r="O19" s="26"/>
      <c r="P19" s="26"/>
      <c r="Q19" s="27"/>
      <c r="R19" s="68">
        <f>FORECAST($G19,$R$17:$R$18,$G$17:$G$18)</f>
        <v>745.04858673252988</v>
      </c>
      <c r="S19" s="25"/>
      <c r="T19" s="32">
        <f>$T$17</f>
        <v>572.79691016396055</v>
      </c>
      <c r="U19" s="26"/>
      <c r="V19" s="26"/>
      <c r="W19" s="26"/>
      <c r="X19" s="26"/>
      <c r="Y19" s="27"/>
    </row>
    <row r="20" spans="2:25" s="11" customFormat="1" ht="15" customHeight="1" x14ac:dyDescent="0.2">
      <c r="B20" s="108"/>
      <c r="C20" s="43"/>
      <c r="D20" s="39"/>
      <c r="E20" s="39" t="s">
        <v>170</v>
      </c>
      <c r="F20" s="39" t="str">
        <f t="shared" si="0"/>
        <v>Split AC SEER = 16.0 (&lt; 55 kBTUh)</v>
      </c>
      <c r="G20" s="50">
        <v>16</v>
      </c>
      <c r="H20" s="39"/>
      <c r="I20" s="39"/>
      <c r="J20" s="35"/>
      <c r="K20" s="24"/>
      <c r="L20" s="25"/>
      <c r="M20" s="26"/>
      <c r="N20" s="41"/>
      <c r="O20" s="26"/>
      <c r="P20" s="26"/>
      <c r="Q20" s="27"/>
      <c r="R20" s="68">
        <f>FORECAST($G20,$R$17:$R$18,$G$17:$G$18)</f>
        <v>883.23876633253008</v>
      </c>
      <c r="S20" s="25"/>
      <c r="T20" s="32">
        <f t="shared" ref="T20:T22" si="8">$T$17</f>
        <v>572.79691016396055</v>
      </c>
      <c r="U20" s="26"/>
      <c r="V20" s="26"/>
      <c r="W20" s="26"/>
      <c r="X20" s="26"/>
      <c r="Y20" s="27"/>
    </row>
    <row r="21" spans="2:25" s="11" customFormat="1" ht="15" customHeight="1" x14ac:dyDescent="0.2">
      <c r="B21" s="108"/>
      <c r="C21" s="43"/>
      <c r="D21" s="39"/>
      <c r="E21" s="39" t="s">
        <v>171</v>
      </c>
      <c r="F21" s="39" t="str">
        <f t="shared" si="0"/>
        <v>Split AC SEER = 17.0 (&lt; 55 kBTUh)</v>
      </c>
      <c r="G21" s="50">
        <v>17</v>
      </c>
      <c r="H21" s="39"/>
      <c r="I21" s="39"/>
      <c r="J21" s="35"/>
      <c r="K21" s="24"/>
      <c r="L21" s="25"/>
      <c r="M21" s="26"/>
      <c r="N21" s="41"/>
      <c r="O21" s="26"/>
      <c r="P21" s="26"/>
      <c r="Q21" s="27"/>
      <c r="R21" s="68">
        <f>FORECAST($G21,$R$17:$R$18,$G$17:$G$18)</f>
        <v>1021.4289459325303</v>
      </c>
      <c r="S21" s="25"/>
      <c r="T21" s="32">
        <f t="shared" si="8"/>
        <v>572.79691016396055</v>
      </c>
      <c r="U21" s="26"/>
      <c r="V21" s="26"/>
      <c r="W21" s="26"/>
      <c r="X21" s="26"/>
      <c r="Y21" s="27"/>
    </row>
    <row r="22" spans="2:25" s="11" customFormat="1" ht="15" customHeight="1" x14ac:dyDescent="0.2">
      <c r="B22" s="108"/>
      <c r="C22" s="43"/>
      <c r="D22" s="39"/>
      <c r="E22" s="39" t="s">
        <v>173</v>
      </c>
      <c r="F22" s="39" t="str">
        <f t="shared" si="0"/>
        <v>Split AC SEER = 18.0 (&lt; 55 kBTUh)</v>
      </c>
      <c r="G22" s="50">
        <v>18</v>
      </c>
      <c r="H22" s="39"/>
      <c r="I22" s="39"/>
      <c r="J22" s="35"/>
      <c r="K22" s="24"/>
      <c r="L22" s="25"/>
      <c r="M22" s="26"/>
      <c r="N22" s="41"/>
      <c r="O22" s="26"/>
      <c r="P22" s="26"/>
      <c r="Q22" s="27"/>
      <c r="R22" s="68">
        <f>FORECAST($G22,$R$17:$R$18,$G$17:$G$18)</f>
        <v>1159.61912553253</v>
      </c>
      <c r="S22" s="25"/>
      <c r="T22" s="32">
        <f t="shared" si="8"/>
        <v>572.79691016396055</v>
      </c>
      <c r="U22" s="26"/>
      <c r="V22" s="26"/>
      <c r="W22" s="26"/>
      <c r="X22" s="26"/>
      <c r="Y22" s="27"/>
    </row>
    <row r="23" spans="2:25" s="11" customFormat="1" ht="25.5" customHeight="1" x14ac:dyDescent="0.2">
      <c r="B23" s="108"/>
      <c r="C23" s="42">
        <v>132</v>
      </c>
      <c r="D23" s="14" t="s">
        <v>132</v>
      </c>
      <c r="E23" s="14" t="s">
        <v>152</v>
      </c>
      <c r="F23" s="14" t="str">
        <f t="shared" si="0"/>
        <v>Split AC SEER = 13.0 (55-64 kBtuh)</v>
      </c>
      <c r="G23" s="49">
        <v>13</v>
      </c>
      <c r="H23" s="14" t="s">
        <v>135</v>
      </c>
      <c r="I23" s="14" t="s">
        <v>130</v>
      </c>
      <c r="J23" s="15" t="s">
        <v>140</v>
      </c>
      <c r="K23" s="16">
        <v>1930.9796550650601</v>
      </c>
      <c r="L23" s="17">
        <v>31.353832233535051</v>
      </c>
      <c r="M23" s="18">
        <v>91.344003166431989</v>
      </c>
      <c r="N23" s="21">
        <f t="shared" si="7"/>
        <v>2863.9845508198032</v>
      </c>
      <c r="O23" s="18">
        <v>3700.1935622846499</v>
      </c>
      <c r="P23" s="18">
        <f>K23+N23+O23</f>
        <v>8495.1577681695126</v>
      </c>
      <c r="Q23" s="20" t="s">
        <v>133</v>
      </c>
      <c r="R23" s="68">
        <f>K23/5</f>
        <v>386.195931013012</v>
      </c>
      <c r="S23" s="25">
        <f t="shared" si="5"/>
        <v>6.2707664467070101</v>
      </c>
      <c r="T23" s="32">
        <f t="shared" si="6"/>
        <v>572.79691016396055</v>
      </c>
      <c r="U23" s="26"/>
      <c r="V23" s="26"/>
      <c r="W23" s="26"/>
      <c r="X23" s="26"/>
      <c r="Y23" s="27"/>
    </row>
    <row r="24" spans="2:25" s="11" customFormat="1" ht="25.5" customHeight="1" x14ac:dyDescent="0.2">
      <c r="B24" s="108"/>
      <c r="C24" s="42">
        <v>133</v>
      </c>
      <c r="D24" s="14" t="s">
        <v>128</v>
      </c>
      <c r="E24" s="14" t="s">
        <v>153</v>
      </c>
      <c r="F24" s="14" t="str">
        <f t="shared" si="0"/>
        <v>Split AC SEER = 14.0 (55-64 kBTUh)</v>
      </c>
      <c r="G24" s="49">
        <v>14</v>
      </c>
      <c r="H24" s="14" t="s">
        <v>129</v>
      </c>
      <c r="I24" s="14" t="s">
        <v>130</v>
      </c>
      <c r="J24" s="15" t="s">
        <v>140</v>
      </c>
      <c r="K24" s="16">
        <v>2207.3600142650598</v>
      </c>
      <c r="L24" s="17">
        <v>31.353832233535051</v>
      </c>
      <c r="M24" s="18">
        <v>91.344003166431989</v>
      </c>
      <c r="N24" s="21">
        <f t="shared" si="7"/>
        <v>2863.9845508198032</v>
      </c>
      <c r="O24" s="18">
        <v>3700.1935622846499</v>
      </c>
      <c r="P24" s="18">
        <f>K24+N24+O24</f>
        <v>8771.5381273695129</v>
      </c>
      <c r="Q24" s="20">
        <f>P24-P23</f>
        <v>276.38035920000038</v>
      </c>
      <c r="R24" s="68">
        <f>K24/5</f>
        <v>441.47200285301199</v>
      </c>
      <c r="S24" s="25">
        <f t="shared" si="5"/>
        <v>6.2707664467070101</v>
      </c>
      <c r="T24" s="32">
        <f t="shared" si="6"/>
        <v>572.79691016396055</v>
      </c>
      <c r="U24" s="26"/>
      <c r="V24" s="26"/>
      <c r="W24" s="26"/>
      <c r="X24" s="26"/>
      <c r="Y24" s="27"/>
    </row>
    <row r="25" spans="2:25" s="11" customFormat="1" ht="15" customHeight="1" x14ac:dyDescent="0.2">
      <c r="B25" s="108"/>
      <c r="C25" s="43"/>
      <c r="D25" s="39"/>
      <c r="E25" s="39" t="s">
        <v>207</v>
      </c>
      <c r="F25" s="39" t="str">
        <f t="shared" si="0"/>
        <v>Split AC SEER = 15.0 (55-64 kBTUh)</v>
      </c>
      <c r="G25" s="50">
        <v>15</v>
      </c>
      <c r="H25" s="39"/>
      <c r="I25" s="39"/>
      <c r="J25" s="35"/>
      <c r="K25" s="24"/>
      <c r="L25" s="25"/>
      <c r="M25" s="26"/>
      <c r="N25" s="41"/>
      <c r="O25" s="26"/>
      <c r="P25" s="26"/>
      <c r="Q25" s="27"/>
      <c r="R25" s="68">
        <f>FORECAST($G25,$R$23:$R$24,$G$23:$G$24)</f>
        <v>496.74807469301197</v>
      </c>
      <c r="S25" s="25"/>
      <c r="T25" s="32">
        <f>$T$23</f>
        <v>572.79691016396055</v>
      </c>
      <c r="U25" s="26"/>
      <c r="V25" s="26"/>
      <c r="W25" s="26"/>
      <c r="X25" s="26"/>
      <c r="Y25" s="27"/>
    </row>
    <row r="26" spans="2:25" s="11" customFormat="1" ht="15" customHeight="1" x14ac:dyDescent="0.2">
      <c r="B26" s="108"/>
      <c r="C26" s="43"/>
      <c r="D26" s="39"/>
      <c r="E26" s="39" t="s">
        <v>208</v>
      </c>
      <c r="F26" s="39" t="str">
        <f t="shared" si="0"/>
        <v>Split AC SEER = 16.0 (55-64 kBTUh)</v>
      </c>
      <c r="G26" s="50">
        <v>16</v>
      </c>
      <c r="H26" s="39"/>
      <c r="I26" s="39"/>
      <c r="J26" s="35"/>
      <c r="K26" s="24"/>
      <c r="L26" s="25"/>
      <c r="M26" s="26"/>
      <c r="N26" s="41"/>
      <c r="O26" s="26"/>
      <c r="P26" s="26"/>
      <c r="Q26" s="27"/>
      <c r="R26" s="68">
        <f>FORECAST($G26,$R$23:$R$24,$G$23:$G$24)</f>
        <v>552.02414653301196</v>
      </c>
      <c r="S26" s="25"/>
      <c r="T26" s="32">
        <f t="shared" ref="T26:T28" si="9">$T$23</f>
        <v>572.79691016396055</v>
      </c>
      <c r="U26" s="26"/>
      <c r="V26" s="26"/>
      <c r="W26" s="26"/>
      <c r="X26" s="26"/>
      <c r="Y26" s="27"/>
    </row>
    <row r="27" spans="2:25" s="11" customFormat="1" ht="15" customHeight="1" x14ac:dyDescent="0.2">
      <c r="B27" s="108"/>
      <c r="C27" s="43"/>
      <c r="D27" s="39"/>
      <c r="E27" s="39" t="s">
        <v>209</v>
      </c>
      <c r="F27" s="39" t="str">
        <f t="shared" si="0"/>
        <v>Split AC SEER = 17.0 (55-64 kBTUh)</v>
      </c>
      <c r="G27" s="50">
        <v>17</v>
      </c>
      <c r="H27" s="39"/>
      <c r="I27" s="39"/>
      <c r="J27" s="35"/>
      <c r="K27" s="24"/>
      <c r="L27" s="25"/>
      <c r="M27" s="26"/>
      <c r="N27" s="41"/>
      <c r="O27" s="26"/>
      <c r="P27" s="26"/>
      <c r="Q27" s="27"/>
      <c r="R27" s="68">
        <f>FORECAST($G27,$R$23:$R$24,$G$23:$G$24)</f>
        <v>607.30021837301194</v>
      </c>
      <c r="S27" s="25"/>
      <c r="T27" s="32">
        <f t="shared" si="9"/>
        <v>572.79691016396055</v>
      </c>
      <c r="U27" s="26"/>
      <c r="V27" s="26"/>
      <c r="W27" s="26"/>
      <c r="X27" s="26"/>
      <c r="Y27" s="27"/>
    </row>
    <row r="28" spans="2:25" s="11" customFormat="1" ht="15.75" customHeight="1" x14ac:dyDescent="0.2">
      <c r="B28" s="108"/>
      <c r="C28" s="43"/>
      <c r="D28" s="39"/>
      <c r="E28" s="39" t="s">
        <v>210</v>
      </c>
      <c r="F28" s="39" t="str">
        <f t="shared" si="0"/>
        <v>Split AC SEER = 18.0 (55-64 kBTUh)</v>
      </c>
      <c r="G28" s="50">
        <v>18</v>
      </c>
      <c r="H28" s="39"/>
      <c r="I28" s="39"/>
      <c r="J28" s="35"/>
      <c r="K28" s="24"/>
      <c r="L28" s="25"/>
      <c r="M28" s="26"/>
      <c r="N28" s="41"/>
      <c r="O28" s="26"/>
      <c r="P28" s="26"/>
      <c r="Q28" s="27"/>
      <c r="R28" s="68">
        <f>FORECAST($G28,$R$23:$R$24,$G$23:$G$24)</f>
        <v>662.57629021301193</v>
      </c>
      <c r="S28" s="25"/>
      <c r="T28" s="32">
        <f t="shared" si="9"/>
        <v>572.79691016396055</v>
      </c>
      <c r="U28" s="26"/>
      <c r="V28" s="26"/>
      <c r="W28" s="26"/>
      <c r="X28" s="26"/>
      <c r="Y28" s="27"/>
    </row>
    <row r="29" spans="2:25" s="11" customFormat="1" ht="25.5" x14ac:dyDescent="0.2">
      <c r="B29" s="108" t="s">
        <v>142</v>
      </c>
      <c r="C29" s="42">
        <v>54</v>
      </c>
      <c r="D29" s="14" t="s">
        <v>128</v>
      </c>
      <c r="E29" s="14" t="s">
        <v>158</v>
      </c>
      <c r="F29" s="14" t="str">
        <f t="shared" si="0"/>
        <v>Pkg HP SEER = 13.0 (&lt; 55 kBTUh)</v>
      </c>
      <c r="G29" s="49">
        <v>13</v>
      </c>
      <c r="H29" s="14" t="s">
        <v>129</v>
      </c>
      <c r="I29" s="14" t="s">
        <v>130</v>
      </c>
      <c r="J29" s="35" t="s">
        <v>140</v>
      </c>
      <c r="K29" s="16">
        <v>3327.0825559368</v>
      </c>
      <c r="L29" s="17">
        <v>18.812299340121029</v>
      </c>
      <c r="M29" s="18">
        <v>90.240814722392955</v>
      </c>
      <c r="N29" s="18">
        <f t="shared" ref="N29:N37" si="10">M29*L29</f>
        <v>1697.6372192540571</v>
      </c>
      <c r="O29" s="18">
        <v>2058.5114234624011</v>
      </c>
      <c r="P29" s="18">
        <f>K29+N29+O29</f>
        <v>7083.2311986532586</v>
      </c>
      <c r="Q29" s="19" t="s">
        <v>141</v>
      </c>
      <c r="R29" s="68">
        <f>K29/3</f>
        <v>1109.0275186455999</v>
      </c>
      <c r="S29" s="25">
        <f>0.522563870558918*12</f>
        <v>6.2707664467070154</v>
      </c>
      <c r="T29" s="32">
        <f>47.1565894237238*12</f>
        <v>565.87907308468561</v>
      </c>
      <c r="U29" s="26">
        <f>35.9883182842604*12</f>
        <v>431.85981941112482</v>
      </c>
      <c r="V29" s="26">
        <v>762.93196522902554</v>
      </c>
      <c r="W29" s="26">
        <f t="shared" ref="W29:W37" si="11">R29+T29+U29</f>
        <v>2106.7664111414106</v>
      </c>
      <c r="X29" s="37" t="s">
        <v>141</v>
      </c>
      <c r="Y29" s="38" t="s">
        <v>141</v>
      </c>
    </row>
    <row r="30" spans="2:25" s="11" customFormat="1" ht="25.5" x14ac:dyDescent="0.2">
      <c r="B30" s="108"/>
      <c r="C30" s="42">
        <v>55</v>
      </c>
      <c r="D30" s="14" t="s">
        <v>128</v>
      </c>
      <c r="E30" s="14" t="s">
        <v>159</v>
      </c>
      <c r="F30" s="14" t="str">
        <f t="shared" si="0"/>
        <v>Pkg HP SEER = 14.0 (&lt; 55 kBTUh)</v>
      </c>
      <c r="G30" s="49">
        <v>14</v>
      </c>
      <c r="H30" s="14" t="s">
        <v>129</v>
      </c>
      <c r="I30" s="14" t="s">
        <v>130</v>
      </c>
      <c r="J30" s="35" t="s">
        <v>140</v>
      </c>
      <c r="K30" s="16">
        <v>3752.9719591368003</v>
      </c>
      <c r="L30" s="17">
        <v>18.812299340121029</v>
      </c>
      <c r="M30" s="18">
        <v>90.240814722392955</v>
      </c>
      <c r="N30" s="18">
        <f t="shared" si="10"/>
        <v>1697.6372192540571</v>
      </c>
      <c r="O30" s="18">
        <v>2058.5114234624011</v>
      </c>
      <c r="P30" s="18">
        <f>K30+N30+O30</f>
        <v>7509.1206018532594</v>
      </c>
      <c r="Q30" s="19" t="s">
        <v>141</v>
      </c>
      <c r="R30" s="68">
        <f>K30/3</f>
        <v>1250.9906530456001</v>
      </c>
      <c r="S30" s="25">
        <f t="shared" ref="S30:S37" si="12">0.522563870558918*12</f>
        <v>6.2707664467070154</v>
      </c>
      <c r="T30" s="32">
        <f t="shared" ref="T30:T37" si="13">47.1565894237238*12</f>
        <v>565.87907308468561</v>
      </c>
      <c r="U30" s="26">
        <f t="shared" ref="U30:U37" si="14">35.9883182842604*12</f>
        <v>431.85981941112482</v>
      </c>
      <c r="V30" s="26">
        <v>762.93196522902554</v>
      </c>
      <c r="W30" s="26">
        <f t="shared" si="11"/>
        <v>2248.7295455414105</v>
      </c>
      <c r="X30" s="37" t="s">
        <v>141</v>
      </c>
      <c r="Y30" s="38" t="s">
        <v>141</v>
      </c>
    </row>
    <row r="31" spans="2:25" s="11" customFormat="1" ht="25.5" x14ac:dyDescent="0.2">
      <c r="B31" s="108"/>
      <c r="C31" s="42">
        <v>56</v>
      </c>
      <c r="D31" s="14" t="s">
        <v>128</v>
      </c>
      <c r="E31" s="14" t="s">
        <v>160</v>
      </c>
      <c r="F31" s="14" t="str">
        <f t="shared" si="0"/>
        <v>Pkg HP SEER = 15.0 (&lt; 55 kBTUh)</v>
      </c>
      <c r="G31" s="49">
        <v>15</v>
      </c>
      <c r="H31" s="14" t="s">
        <v>129</v>
      </c>
      <c r="I31" s="14" t="s">
        <v>130</v>
      </c>
      <c r="J31" s="35" t="s">
        <v>140</v>
      </c>
      <c r="K31" s="16">
        <v>4178.8613623367992</v>
      </c>
      <c r="L31" s="17">
        <v>18.812299340121029</v>
      </c>
      <c r="M31" s="18">
        <v>90.240814722392955</v>
      </c>
      <c r="N31" s="18">
        <f t="shared" si="10"/>
        <v>1697.6372192540571</v>
      </c>
      <c r="O31" s="18">
        <v>2058.5114234624011</v>
      </c>
      <c r="P31" s="18">
        <f>K31+N31+O31</f>
        <v>7935.0100050532583</v>
      </c>
      <c r="Q31" s="19" t="s">
        <v>141</v>
      </c>
      <c r="R31" s="68">
        <f>K31/3</f>
        <v>1392.9537874455998</v>
      </c>
      <c r="S31" s="25">
        <f t="shared" si="12"/>
        <v>6.2707664467070154</v>
      </c>
      <c r="T31" s="32">
        <f t="shared" si="13"/>
        <v>565.87907308468561</v>
      </c>
      <c r="U31" s="26">
        <f t="shared" si="14"/>
        <v>431.85981941112482</v>
      </c>
      <c r="V31" s="26">
        <v>762.93196522902554</v>
      </c>
      <c r="W31" s="26">
        <f t="shared" si="11"/>
        <v>2390.6926799414105</v>
      </c>
      <c r="X31" s="37" t="s">
        <v>141</v>
      </c>
      <c r="Y31" s="38" t="s">
        <v>141</v>
      </c>
    </row>
    <row r="32" spans="2:25" s="11" customFormat="1" ht="15" customHeight="1" x14ac:dyDescent="0.2">
      <c r="B32" s="108"/>
      <c r="C32" s="43"/>
      <c r="D32" s="39"/>
      <c r="E32" s="39" t="s">
        <v>187</v>
      </c>
      <c r="F32" s="39" t="str">
        <f t="shared" si="0"/>
        <v>Pkg HP SEER = 16.0 (&lt; 55 kBTUh)</v>
      </c>
      <c r="G32" s="50">
        <v>16</v>
      </c>
      <c r="H32" s="39"/>
      <c r="I32" s="39"/>
      <c r="J32" s="35"/>
      <c r="K32" s="24"/>
      <c r="L32" s="25"/>
      <c r="M32" s="26"/>
      <c r="N32" s="26"/>
      <c r="O32" s="26"/>
      <c r="P32" s="26"/>
      <c r="Q32" s="38"/>
      <c r="R32" s="68">
        <f>FORECAST($G32,$R$29:$R$31,$G$29:$G$31)</f>
        <v>1534.9169218456</v>
      </c>
      <c r="S32" s="25"/>
      <c r="T32" s="32">
        <f>$T$29</f>
        <v>565.87907308468561</v>
      </c>
      <c r="U32" s="26"/>
      <c r="V32" s="26"/>
      <c r="W32" s="26"/>
      <c r="X32" s="37"/>
      <c r="Y32" s="38"/>
    </row>
    <row r="33" spans="2:25" s="11" customFormat="1" ht="15" customHeight="1" x14ac:dyDescent="0.2">
      <c r="B33" s="108"/>
      <c r="C33" s="43"/>
      <c r="D33" s="39"/>
      <c r="E33" s="39" t="s">
        <v>188</v>
      </c>
      <c r="F33" s="39" t="str">
        <f t="shared" si="0"/>
        <v>Pkg HP SEER = 17.0 (&lt; 55 kBTUh)</v>
      </c>
      <c r="G33" s="50">
        <v>17</v>
      </c>
      <c r="H33" s="39"/>
      <c r="I33" s="39"/>
      <c r="J33" s="35"/>
      <c r="K33" s="24"/>
      <c r="L33" s="25"/>
      <c r="M33" s="26"/>
      <c r="N33" s="26"/>
      <c r="O33" s="26"/>
      <c r="P33" s="26"/>
      <c r="Q33" s="38"/>
      <c r="R33" s="68">
        <f>FORECAST($G33,$R$29:$R$31,$G$29:$G$31)</f>
        <v>1676.8800562455999</v>
      </c>
      <c r="S33" s="25"/>
      <c r="T33" s="32">
        <f t="shared" ref="T33:T34" si="15">$T$29</f>
        <v>565.87907308468561</v>
      </c>
      <c r="U33" s="26"/>
      <c r="V33" s="26"/>
      <c r="W33" s="26"/>
      <c r="X33" s="37"/>
      <c r="Y33" s="38"/>
    </row>
    <row r="34" spans="2:25" s="11" customFormat="1" ht="15" customHeight="1" x14ac:dyDescent="0.2">
      <c r="B34" s="108"/>
      <c r="C34" s="43"/>
      <c r="D34" s="39"/>
      <c r="E34" s="39" t="s">
        <v>189</v>
      </c>
      <c r="F34" s="39" t="str">
        <f t="shared" si="0"/>
        <v>Pkg HP SEER = 18.0 (&lt; 55 kBTUh)</v>
      </c>
      <c r="G34" s="50">
        <v>18</v>
      </c>
      <c r="H34" s="39"/>
      <c r="I34" s="39"/>
      <c r="J34" s="35"/>
      <c r="K34" s="24"/>
      <c r="L34" s="25"/>
      <c r="M34" s="26"/>
      <c r="N34" s="26"/>
      <c r="O34" s="26"/>
      <c r="P34" s="26"/>
      <c r="Q34" s="38"/>
      <c r="R34" s="68">
        <f>FORECAST($G34,$R$29:$R$31,$G$29:$G$31)</f>
        <v>1818.8431906455999</v>
      </c>
      <c r="S34" s="25"/>
      <c r="T34" s="32">
        <f t="shared" si="15"/>
        <v>565.87907308468561</v>
      </c>
      <c r="U34" s="26"/>
      <c r="V34" s="26"/>
      <c r="W34" s="26"/>
      <c r="X34" s="37"/>
      <c r="Y34" s="38"/>
    </row>
    <row r="35" spans="2:25" s="11" customFormat="1" ht="25.5" x14ac:dyDescent="0.2">
      <c r="B35" s="108"/>
      <c r="C35" s="42">
        <v>58</v>
      </c>
      <c r="D35" s="14" t="s">
        <v>128</v>
      </c>
      <c r="E35" s="14" t="s">
        <v>161</v>
      </c>
      <c r="F35" s="14" t="str">
        <f t="shared" si="0"/>
        <v>Pkg HP SEER = 13.0 (55-64 kBTUh)</v>
      </c>
      <c r="G35" s="49">
        <v>13</v>
      </c>
      <c r="H35" s="14" t="s">
        <v>129</v>
      </c>
      <c r="I35" s="14" t="s">
        <v>130</v>
      </c>
      <c r="J35" s="35" t="s">
        <v>140</v>
      </c>
      <c r="K35" s="16">
        <v>4044.0009559367995</v>
      </c>
      <c r="L35" s="17">
        <v>31.353832233535051</v>
      </c>
      <c r="M35" s="18">
        <v>90.240814722392955</v>
      </c>
      <c r="N35" s="18">
        <f t="shared" si="10"/>
        <v>2829.3953654234288</v>
      </c>
      <c r="O35" s="18">
        <v>2922.2310622846508</v>
      </c>
      <c r="P35" s="18">
        <f>K35+N35+O35</f>
        <v>9795.6273836448781</v>
      </c>
      <c r="Q35" s="19" t="s">
        <v>141</v>
      </c>
      <c r="R35" s="68">
        <f>K35/5</f>
        <v>808.80019118735993</v>
      </c>
      <c r="S35" s="25">
        <f t="shared" si="12"/>
        <v>6.2707664467070154</v>
      </c>
      <c r="T35" s="32">
        <f t="shared" si="13"/>
        <v>565.87907308468561</v>
      </c>
      <c r="U35" s="26">
        <f t="shared" si="14"/>
        <v>431.85981941112482</v>
      </c>
      <c r="V35" s="26">
        <v>762.93196522902554</v>
      </c>
      <c r="W35" s="26">
        <f t="shared" si="11"/>
        <v>1806.5390836831705</v>
      </c>
      <c r="X35" s="37" t="s">
        <v>141</v>
      </c>
      <c r="Y35" s="38" t="s">
        <v>141</v>
      </c>
    </row>
    <row r="36" spans="2:25" s="11" customFormat="1" ht="25.5" x14ac:dyDescent="0.2">
      <c r="B36" s="108"/>
      <c r="C36" s="42">
        <v>59</v>
      </c>
      <c r="D36" s="14" t="s">
        <v>128</v>
      </c>
      <c r="E36" s="14" t="s">
        <v>162</v>
      </c>
      <c r="F36" s="14" t="str">
        <f t="shared" si="0"/>
        <v>Pkg HP SEER = 14.0 (55-64 kBTUh)</v>
      </c>
      <c r="G36" s="49">
        <v>14</v>
      </c>
      <c r="H36" s="14" t="s">
        <v>129</v>
      </c>
      <c r="I36" s="14" t="s">
        <v>130</v>
      </c>
      <c r="J36" s="35" t="s">
        <v>140</v>
      </c>
      <c r="K36" s="16">
        <v>4469.8903591367998</v>
      </c>
      <c r="L36" s="17">
        <v>31.353832233535051</v>
      </c>
      <c r="M36" s="18">
        <v>90.240814722392955</v>
      </c>
      <c r="N36" s="18">
        <f t="shared" si="10"/>
        <v>2829.3953654234288</v>
      </c>
      <c r="O36" s="18">
        <v>2922.2310622846508</v>
      </c>
      <c r="P36" s="18">
        <f>K36+N36+O36</f>
        <v>10221.516786844879</v>
      </c>
      <c r="Q36" s="19" t="s">
        <v>141</v>
      </c>
      <c r="R36" s="68">
        <f>K36/5</f>
        <v>893.97807182735994</v>
      </c>
      <c r="S36" s="25">
        <f t="shared" si="12"/>
        <v>6.2707664467070154</v>
      </c>
      <c r="T36" s="32">
        <f t="shared" si="13"/>
        <v>565.87907308468561</v>
      </c>
      <c r="U36" s="26">
        <f t="shared" si="14"/>
        <v>431.85981941112482</v>
      </c>
      <c r="V36" s="26">
        <v>762.93196522902554</v>
      </c>
      <c r="W36" s="26">
        <f t="shared" si="11"/>
        <v>1891.7169643231703</v>
      </c>
      <c r="X36" s="37" t="s">
        <v>141</v>
      </c>
      <c r="Y36" s="38" t="s">
        <v>141</v>
      </c>
    </row>
    <row r="37" spans="2:25" s="11" customFormat="1" ht="25.5" x14ac:dyDescent="0.2">
      <c r="B37" s="108"/>
      <c r="C37" s="42">
        <v>60</v>
      </c>
      <c r="D37" s="14" t="s">
        <v>128</v>
      </c>
      <c r="E37" s="14" t="s">
        <v>163</v>
      </c>
      <c r="F37" s="14" t="str">
        <f t="shared" si="0"/>
        <v>Pkg HP SEER = 15.0 (55-64 kBTUh)</v>
      </c>
      <c r="G37" s="49">
        <v>15</v>
      </c>
      <c r="H37" s="14" t="s">
        <v>129</v>
      </c>
      <c r="I37" s="14" t="s">
        <v>130</v>
      </c>
      <c r="J37" s="35" t="s">
        <v>140</v>
      </c>
      <c r="K37" s="16">
        <v>4895.7797623367987</v>
      </c>
      <c r="L37" s="17">
        <v>31.353832233535051</v>
      </c>
      <c r="M37" s="18">
        <v>90.240814722392955</v>
      </c>
      <c r="N37" s="18">
        <f t="shared" si="10"/>
        <v>2829.3953654234288</v>
      </c>
      <c r="O37" s="18">
        <v>2922.2310622846508</v>
      </c>
      <c r="P37" s="18">
        <f>K37+N37+O37</f>
        <v>10647.406190044878</v>
      </c>
      <c r="Q37" s="19" t="s">
        <v>141</v>
      </c>
      <c r="R37" s="68">
        <f>K37/5</f>
        <v>979.15595246735973</v>
      </c>
      <c r="S37" s="25">
        <f t="shared" si="12"/>
        <v>6.2707664467070154</v>
      </c>
      <c r="T37" s="32">
        <f t="shared" si="13"/>
        <v>565.87907308468561</v>
      </c>
      <c r="U37" s="26">
        <f t="shared" si="14"/>
        <v>431.85981941112482</v>
      </c>
      <c r="V37" s="26">
        <v>762.93196522902554</v>
      </c>
      <c r="W37" s="26">
        <f t="shared" si="11"/>
        <v>1976.89484496317</v>
      </c>
      <c r="X37" s="37" t="s">
        <v>141</v>
      </c>
      <c r="Y37" s="38" t="s">
        <v>141</v>
      </c>
    </row>
    <row r="38" spans="2:25" s="11" customFormat="1" ht="15" customHeight="1" x14ac:dyDescent="0.2">
      <c r="B38" s="108"/>
      <c r="C38" s="43"/>
      <c r="D38" s="39"/>
      <c r="E38" s="39" t="s">
        <v>190</v>
      </c>
      <c r="F38" s="39" t="str">
        <f t="shared" si="0"/>
        <v>Pkg HP SEER = 16.0 (55-64 kBTUh)</v>
      </c>
      <c r="G38" s="50">
        <v>16</v>
      </c>
      <c r="H38" s="39"/>
      <c r="I38" s="39"/>
      <c r="J38" s="35"/>
      <c r="K38" s="24"/>
      <c r="L38" s="25"/>
      <c r="M38" s="26"/>
      <c r="N38" s="26"/>
      <c r="O38" s="26"/>
      <c r="P38" s="26"/>
      <c r="Q38" s="38"/>
      <c r="R38" s="68">
        <f>FORECAST($G38,$R$35:$R$37,$G$35:$G$37)</f>
        <v>1064.3338331073596</v>
      </c>
      <c r="S38" s="25"/>
      <c r="T38" s="32">
        <f>$T$35</f>
        <v>565.87907308468561</v>
      </c>
      <c r="U38" s="26"/>
      <c r="V38" s="26"/>
      <c r="W38" s="26"/>
      <c r="X38" s="37"/>
      <c r="Y38" s="38"/>
    </row>
    <row r="39" spans="2:25" s="11" customFormat="1" ht="15" customHeight="1" x14ac:dyDescent="0.2">
      <c r="B39" s="108"/>
      <c r="C39" s="43"/>
      <c r="D39" s="39"/>
      <c r="E39" s="39" t="s">
        <v>191</v>
      </c>
      <c r="F39" s="39" t="str">
        <f t="shared" si="0"/>
        <v>Pkg HP SEER = 17.0 (55-64 kBTUh)</v>
      </c>
      <c r="G39" s="50">
        <v>17</v>
      </c>
      <c r="H39" s="39"/>
      <c r="I39" s="39"/>
      <c r="J39" s="35"/>
      <c r="K39" s="24"/>
      <c r="L39" s="25"/>
      <c r="M39" s="26"/>
      <c r="N39" s="26"/>
      <c r="O39" s="26"/>
      <c r="P39" s="26"/>
      <c r="Q39" s="38"/>
      <c r="R39" s="68">
        <f>FORECAST($G39,$R$35:$R$37,$G$35:$G$37)</f>
        <v>1149.5117137473594</v>
      </c>
      <c r="S39" s="25"/>
      <c r="T39" s="32">
        <f t="shared" ref="T39:T40" si="16">$T$35</f>
        <v>565.87907308468561</v>
      </c>
      <c r="U39" s="26"/>
      <c r="V39" s="26"/>
      <c r="W39" s="26"/>
      <c r="X39" s="37"/>
      <c r="Y39" s="38"/>
    </row>
    <row r="40" spans="2:25" s="11" customFormat="1" ht="15" customHeight="1" x14ac:dyDescent="0.2">
      <c r="B40" s="108"/>
      <c r="C40" s="43"/>
      <c r="D40" s="39"/>
      <c r="E40" s="39" t="s">
        <v>192</v>
      </c>
      <c r="F40" s="39" t="str">
        <f t="shared" si="0"/>
        <v>Pkg HP SEER = 18.0 (55-64 kBTUh)</v>
      </c>
      <c r="G40" s="50">
        <v>18</v>
      </c>
      <c r="H40" s="39"/>
      <c r="I40" s="39"/>
      <c r="J40" s="35"/>
      <c r="K40" s="24"/>
      <c r="L40" s="25"/>
      <c r="M40" s="26"/>
      <c r="N40" s="26"/>
      <c r="O40" s="26"/>
      <c r="P40" s="26"/>
      <c r="Q40" s="38"/>
      <c r="R40" s="68">
        <f>FORECAST($G40,$R$35:$R$37,$G$35:$G$37)</f>
        <v>1234.6895943873596</v>
      </c>
      <c r="S40" s="25"/>
      <c r="T40" s="32">
        <f t="shared" si="16"/>
        <v>565.87907308468561</v>
      </c>
      <c r="U40" s="26"/>
      <c r="V40" s="26"/>
      <c r="W40" s="26"/>
      <c r="X40" s="37"/>
      <c r="Y40" s="38"/>
    </row>
    <row r="41" spans="2:25" s="11" customFormat="1" ht="12.75" customHeight="1" x14ac:dyDescent="0.2">
      <c r="B41" s="108" t="s">
        <v>134</v>
      </c>
      <c r="C41" s="42" t="s">
        <v>137</v>
      </c>
      <c r="D41" s="14" t="s">
        <v>132</v>
      </c>
      <c r="E41" s="14" t="s">
        <v>144</v>
      </c>
      <c r="F41" s="14" t="s">
        <v>206</v>
      </c>
      <c r="G41" s="49">
        <v>13</v>
      </c>
      <c r="H41" s="14" t="s">
        <v>129</v>
      </c>
      <c r="I41" s="14" t="s">
        <v>130</v>
      </c>
      <c r="J41" s="15" t="s">
        <v>140</v>
      </c>
      <c r="K41" s="16">
        <v>1784.6171814540007</v>
      </c>
      <c r="L41" s="17">
        <v>31.353832233535051</v>
      </c>
      <c r="M41" s="18">
        <v>90.902727788816378</v>
      </c>
      <c r="N41" s="18">
        <f>M41*L41</f>
        <v>2850.1488766612533</v>
      </c>
      <c r="O41" s="18">
        <v>3045.4810622846508</v>
      </c>
      <c r="P41" s="18">
        <f>K41+N41+O41</f>
        <v>7680.2471203999048</v>
      </c>
      <c r="Q41" s="19" t="s">
        <v>133</v>
      </c>
      <c r="R41" s="68">
        <f>K41/3</f>
        <v>594.87239381800021</v>
      </c>
      <c r="S41" s="25">
        <f>L41/5</f>
        <v>6.2707664467070101</v>
      </c>
      <c r="T41" s="32">
        <f>S41*M41</f>
        <v>570.02977533225067</v>
      </c>
      <c r="U41" s="26"/>
      <c r="V41" s="26"/>
      <c r="W41" s="26"/>
      <c r="X41" s="26"/>
      <c r="Y41" s="27"/>
    </row>
    <row r="42" spans="2:25" s="11" customFormat="1" ht="25.5" x14ac:dyDescent="0.2">
      <c r="B42" s="108"/>
      <c r="C42" s="42">
        <v>63</v>
      </c>
      <c r="D42" s="14" t="s">
        <v>128</v>
      </c>
      <c r="E42" s="14" t="s">
        <v>145</v>
      </c>
      <c r="F42" s="14" t="str">
        <f t="shared" si="0"/>
        <v>Split HP SEER = 14.0 (&lt; 55 kBTUh)</v>
      </c>
      <c r="G42" s="49">
        <v>14</v>
      </c>
      <c r="H42" s="14" t="s">
        <v>129</v>
      </c>
      <c r="I42" s="14" t="s">
        <v>130</v>
      </c>
      <c r="J42" s="15" t="s">
        <v>140</v>
      </c>
      <c r="K42" s="16">
        <v>2332.907335853999</v>
      </c>
      <c r="L42" s="17">
        <v>31.353832233535051</v>
      </c>
      <c r="M42" s="18">
        <v>90.902727788816378</v>
      </c>
      <c r="N42" s="18">
        <f t="shared" ref="N42:N49" si="17">M42*L42</f>
        <v>2850.1488766612533</v>
      </c>
      <c r="O42" s="18">
        <v>3045.4810622846508</v>
      </c>
      <c r="P42" s="18">
        <f>K42+N42+O42</f>
        <v>8228.5372747999027</v>
      </c>
      <c r="Q42" s="20">
        <f>P42-$O$142</f>
        <v>8228.5372747999027</v>
      </c>
      <c r="R42" s="68">
        <f t="shared" ref="R42:R43" si="18">K42/3</f>
        <v>777.63577861799968</v>
      </c>
      <c r="S42" s="25">
        <f>L42/5</f>
        <v>6.2707664467070101</v>
      </c>
      <c r="T42" s="32">
        <f>S42*M42</f>
        <v>570.02977533225067</v>
      </c>
      <c r="U42" s="26"/>
      <c r="V42" s="26"/>
      <c r="W42" s="26"/>
      <c r="X42" s="26"/>
      <c r="Y42" s="27"/>
    </row>
    <row r="43" spans="2:25" s="11" customFormat="1" ht="25.5" x14ac:dyDescent="0.2">
      <c r="B43" s="108"/>
      <c r="C43" s="42">
        <v>64</v>
      </c>
      <c r="D43" s="14" t="s">
        <v>128</v>
      </c>
      <c r="E43" s="14" t="s">
        <v>146</v>
      </c>
      <c r="F43" s="14" t="str">
        <f t="shared" si="0"/>
        <v>Split HP SEER = 15.0 (&lt; 55 kBTUh)</v>
      </c>
      <c r="G43" s="49">
        <v>15</v>
      </c>
      <c r="H43" s="14" t="s">
        <v>129</v>
      </c>
      <c r="I43" s="14" t="s">
        <v>130</v>
      </c>
      <c r="J43" s="15" t="s">
        <v>140</v>
      </c>
      <c r="K43" s="16">
        <v>2881.1974902539982</v>
      </c>
      <c r="L43" s="17">
        <v>31.353832233535051</v>
      </c>
      <c r="M43" s="18">
        <v>90.902727788816378</v>
      </c>
      <c r="N43" s="18">
        <f t="shared" si="17"/>
        <v>2850.1488766612533</v>
      </c>
      <c r="O43" s="18">
        <v>3045.4810622846508</v>
      </c>
      <c r="P43" s="18">
        <f>K43+N43+O43</f>
        <v>8776.8274291999023</v>
      </c>
      <c r="Q43" s="20">
        <f>P43-$O$142</f>
        <v>8776.8274291999023</v>
      </c>
      <c r="R43" s="68">
        <f t="shared" si="18"/>
        <v>960.39916341799938</v>
      </c>
      <c r="S43" s="25">
        <f>L43/5</f>
        <v>6.2707664467070101</v>
      </c>
      <c r="T43" s="32">
        <f>S43*M43</f>
        <v>570.02977533225067</v>
      </c>
      <c r="U43" s="26"/>
      <c r="V43" s="26"/>
      <c r="W43" s="26"/>
      <c r="X43" s="26"/>
      <c r="Y43" s="27"/>
    </row>
    <row r="44" spans="2:25" s="11" customFormat="1" ht="15" customHeight="1" x14ac:dyDescent="0.2">
      <c r="B44" s="108"/>
      <c r="C44" s="43"/>
      <c r="D44" s="39"/>
      <c r="E44" s="39" t="s">
        <v>165</v>
      </c>
      <c r="F44" s="39" t="str">
        <f t="shared" si="0"/>
        <v>Split HP SEER = 16.0 (&lt; 55 kBTUh)</v>
      </c>
      <c r="G44" s="50">
        <v>16</v>
      </c>
      <c r="H44" s="39"/>
      <c r="I44" s="39"/>
      <c r="J44" s="35"/>
      <c r="K44" s="24"/>
      <c r="L44" s="25"/>
      <c r="M44" s="26"/>
      <c r="N44" s="26"/>
      <c r="O44" s="26"/>
      <c r="P44" s="26"/>
      <c r="Q44" s="27"/>
      <c r="R44" s="68">
        <f>FORECAST($G44,$R$41:$R$43,$G$41:$G$43)</f>
        <v>1143.1625482179988</v>
      </c>
      <c r="S44" s="25"/>
      <c r="T44" s="32">
        <f>$T$41</f>
        <v>570.02977533225067</v>
      </c>
      <c r="U44" s="26"/>
      <c r="V44" s="26"/>
      <c r="W44" s="26"/>
      <c r="X44" s="26"/>
      <c r="Y44" s="27"/>
    </row>
    <row r="45" spans="2:25" s="11" customFormat="1" ht="15" customHeight="1" x14ac:dyDescent="0.2">
      <c r="B45" s="108"/>
      <c r="C45" s="43"/>
      <c r="D45" s="39"/>
      <c r="E45" s="39" t="s">
        <v>166</v>
      </c>
      <c r="F45" s="39" t="str">
        <f t="shared" si="0"/>
        <v>Split HP SEER = 17.0 (&lt; 55 kBTUh)</v>
      </c>
      <c r="G45" s="50">
        <v>17</v>
      </c>
      <c r="H45" s="39"/>
      <c r="I45" s="39"/>
      <c r="J45" s="35"/>
      <c r="K45" s="24"/>
      <c r="L45" s="25"/>
      <c r="M45" s="26"/>
      <c r="N45" s="26"/>
      <c r="O45" s="26"/>
      <c r="P45" s="26"/>
      <c r="Q45" s="27"/>
      <c r="R45" s="68">
        <f>FORECAST($G45,$R$41:$R$43,$G$41:$G$43)</f>
        <v>1325.9259330179984</v>
      </c>
      <c r="S45" s="25"/>
      <c r="T45" s="32">
        <f>$T$41</f>
        <v>570.02977533225067</v>
      </c>
      <c r="U45" s="26"/>
      <c r="V45" s="26"/>
      <c r="W45" s="26"/>
      <c r="X45" s="26"/>
      <c r="Y45" s="27"/>
    </row>
    <row r="46" spans="2:25" s="11" customFormat="1" ht="15" customHeight="1" x14ac:dyDescent="0.2">
      <c r="B46" s="108"/>
      <c r="C46" s="43"/>
      <c r="D46" s="39"/>
      <c r="E46" s="39" t="s">
        <v>164</v>
      </c>
      <c r="F46" s="39" t="str">
        <f t="shared" si="0"/>
        <v>Split HP SEER = 18.0 (&lt; 55 kBTUh)</v>
      </c>
      <c r="G46" s="50">
        <v>18</v>
      </c>
      <c r="H46" s="39"/>
      <c r="I46" s="39"/>
      <c r="J46" s="35"/>
      <c r="K46" s="24"/>
      <c r="L46" s="25"/>
      <c r="M46" s="26"/>
      <c r="N46" s="26"/>
      <c r="O46" s="26"/>
      <c r="P46" s="26"/>
      <c r="Q46" s="27"/>
      <c r="R46" s="68">
        <f>FORECAST($G46,$R$41:$R$43,$G$41:$G$43)</f>
        <v>1508.689317817998</v>
      </c>
      <c r="S46" s="25"/>
      <c r="T46" s="32">
        <f>$T$41</f>
        <v>570.02977533225067</v>
      </c>
      <c r="U46" s="26"/>
      <c r="V46" s="26"/>
      <c r="W46" s="26"/>
      <c r="X46" s="26"/>
      <c r="Y46" s="27"/>
    </row>
    <row r="47" spans="2:25" s="11" customFormat="1" ht="15" customHeight="1" x14ac:dyDescent="0.2">
      <c r="B47" s="108"/>
      <c r="C47" s="42" t="s">
        <v>131</v>
      </c>
      <c r="D47" s="14" t="s">
        <v>132</v>
      </c>
      <c r="E47" s="14" t="s">
        <v>147</v>
      </c>
      <c r="F47" s="14" t="s">
        <v>205</v>
      </c>
      <c r="G47" s="49">
        <v>13</v>
      </c>
      <c r="H47" s="14" t="s">
        <v>129</v>
      </c>
      <c r="I47" s="14" t="s">
        <v>130</v>
      </c>
      <c r="J47" s="15" t="s">
        <v>140</v>
      </c>
      <c r="K47" s="16">
        <v>2924.1935814539984</v>
      </c>
      <c r="L47" s="17">
        <v>31.353832233535051</v>
      </c>
      <c r="M47" s="18">
        <v>90.902727788816378</v>
      </c>
      <c r="N47" s="18">
        <f t="shared" si="17"/>
        <v>2850.1488766612533</v>
      </c>
      <c r="O47" s="18">
        <v>3045.4810622846508</v>
      </c>
      <c r="P47" s="18">
        <f>K47+N47+O47</f>
        <v>8819.8235203999029</v>
      </c>
      <c r="Q47" s="19" t="s">
        <v>133</v>
      </c>
      <c r="R47" s="68">
        <f>K47/59*12</f>
        <v>594.75123690589794</v>
      </c>
      <c r="S47" s="25">
        <f>L47/5</f>
        <v>6.2707664467070101</v>
      </c>
      <c r="T47" s="32">
        <f>S47*M47</f>
        <v>570.02977533225067</v>
      </c>
      <c r="U47" s="26"/>
      <c r="V47" s="26"/>
      <c r="W47" s="26"/>
      <c r="X47" s="26"/>
      <c r="Y47" s="27"/>
    </row>
    <row r="48" spans="2:25" s="11" customFormat="1" ht="25.5" x14ac:dyDescent="0.2">
      <c r="B48" s="108"/>
      <c r="C48" s="42">
        <v>65</v>
      </c>
      <c r="D48" s="14" t="s">
        <v>128</v>
      </c>
      <c r="E48" s="14" t="s">
        <v>148</v>
      </c>
      <c r="F48" s="14" t="str">
        <f t="shared" si="0"/>
        <v>Split HP SEER = 14.0 (55-64 kBTUh)</v>
      </c>
      <c r="G48" s="49">
        <v>14</v>
      </c>
      <c r="H48" s="14" t="s">
        <v>129</v>
      </c>
      <c r="I48" s="14" t="s">
        <v>130</v>
      </c>
      <c r="J48" s="15" t="s">
        <v>140</v>
      </c>
      <c r="K48" s="16">
        <v>3472.4837358539999</v>
      </c>
      <c r="L48" s="17">
        <v>31.353832233535051</v>
      </c>
      <c r="M48" s="18">
        <v>90.902727788816378</v>
      </c>
      <c r="N48" s="18">
        <f t="shared" si="17"/>
        <v>2850.1488766612533</v>
      </c>
      <c r="O48" s="18">
        <v>3045.4810622846508</v>
      </c>
      <c r="P48" s="18">
        <f>K48+N48+O48</f>
        <v>9368.1136747999044</v>
      </c>
      <c r="Q48" s="20">
        <f>P48-$O$147</f>
        <v>9368.1136747999044</v>
      </c>
      <c r="R48" s="68">
        <f t="shared" ref="R48:R49" si="19">K48/59*12</f>
        <v>706.26787847877972</v>
      </c>
      <c r="S48" s="25">
        <f>L48/5</f>
        <v>6.2707664467070101</v>
      </c>
      <c r="T48" s="32">
        <f>S48*M48</f>
        <v>570.02977533225067</v>
      </c>
      <c r="U48" s="26"/>
      <c r="V48" s="26"/>
      <c r="W48" s="26"/>
      <c r="X48" s="26"/>
      <c r="Y48" s="27"/>
    </row>
    <row r="49" spans="2:25" s="11" customFormat="1" ht="25.5" x14ac:dyDescent="0.2">
      <c r="B49" s="108"/>
      <c r="C49" s="42">
        <v>68</v>
      </c>
      <c r="D49" s="14" t="s">
        <v>128</v>
      </c>
      <c r="E49" s="14" t="s">
        <v>149</v>
      </c>
      <c r="F49" s="14" t="str">
        <f t="shared" si="0"/>
        <v>Split HP SEER = 15.0 (55-64 kBTUh)</v>
      </c>
      <c r="G49" s="49">
        <v>15</v>
      </c>
      <c r="H49" s="14" t="s">
        <v>129</v>
      </c>
      <c r="I49" s="14" t="s">
        <v>130</v>
      </c>
      <c r="J49" s="15" t="s">
        <v>140</v>
      </c>
      <c r="K49" s="16">
        <v>4020.7738902539991</v>
      </c>
      <c r="L49" s="17">
        <v>31.353832233535051</v>
      </c>
      <c r="M49" s="18">
        <v>90.902727788816378</v>
      </c>
      <c r="N49" s="18">
        <f t="shared" si="17"/>
        <v>2850.1488766612533</v>
      </c>
      <c r="O49" s="18">
        <v>3045.4810622846508</v>
      </c>
      <c r="P49" s="18">
        <f>K49+N49+O49</f>
        <v>9916.4038291999022</v>
      </c>
      <c r="Q49" s="20">
        <f>P49-$O$147</f>
        <v>9916.4038291999022</v>
      </c>
      <c r="R49" s="68">
        <f t="shared" si="19"/>
        <v>817.78452005166082</v>
      </c>
      <c r="S49" s="25">
        <f>L49/5</f>
        <v>6.2707664467070101</v>
      </c>
      <c r="T49" s="32">
        <f>S49*M49</f>
        <v>570.02977533225067</v>
      </c>
      <c r="U49" s="26"/>
      <c r="V49" s="26"/>
      <c r="W49" s="26"/>
      <c r="X49" s="26"/>
      <c r="Y49" s="27"/>
    </row>
    <row r="50" spans="2:25" s="11" customFormat="1" ht="15" customHeight="1" x14ac:dyDescent="0.2">
      <c r="B50" s="108"/>
      <c r="C50" s="43"/>
      <c r="D50" s="39"/>
      <c r="E50" s="39" t="s">
        <v>167</v>
      </c>
      <c r="F50" s="39" t="str">
        <f t="shared" si="0"/>
        <v>Split HP SEER = 16.0 (55-64 kBTUh)</v>
      </c>
      <c r="G50" s="50">
        <v>16</v>
      </c>
      <c r="H50" s="39"/>
      <c r="I50" s="39"/>
      <c r="J50" s="35"/>
      <c r="K50" s="24"/>
      <c r="L50" s="25"/>
      <c r="M50" s="26"/>
      <c r="N50" s="26"/>
      <c r="O50" s="26"/>
      <c r="P50" s="26"/>
      <c r="Q50" s="27"/>
      <c r="R50" s="68">
        <f>FORECAST($G50,$R$47:$R$49,$G$47:$G$49)</f>
        <v>929.30116162454237</v>
      </c>
      <c r="S50" s="25"/>
      <c r="T50" s="32">
        <f>$T$47</f>
        <v>570.02977533225067</v>
      </c>
      <c r="U50" s="26"/>
      <c r="V50" s="26"/>
      <c r="W50" s="26"/>
      <c r="X50" s="26"/>
      <c r="Y50" s="27"/>
    </row>
    <row r="51" spans="2:25" s="11" customFormat="1" ht="15" customHeight="1" x14ac:dyDescent="0.2">
      <c r="B51" s="108"/>
      <c r="C51" s="43"/>
      <c r="D51" s="39"/>
      <c r="E51" s="39" t="s">
        <v>168</v>
      </c>
      <c r="F51" s="39" t="str">
        <f t="shared" si="0"/>
        <v>Split HP SEER = 17.0 (55-64 kBTUh)</v>
      </c>
      <c r="G51" s="50">
        <v>17</v>
      </c>
      <c r="H51" s="39"/>
      <c r="I51" s="39"/>
      <c r="J51" s="35"/>
      <c r="K51" s="24"/>
      <c r="L51" s="25"/>
      <c r="M51" s="26"/>
      <c r="N51" s="26"/>
      <c r="O51" s="26"/>
      <c r="P51" s="26"/>
      <c r="Q51" s="27"/>
      <c r="R51" s="68">
        <f>FORECAST($G51,$R$47:$R$49,$G$47:$G$49)</f>
        <v>1040.8178031974237</v>
      </c>
      <c r="S51" s="25"/>
      <c r="T51" s="32">
        <f>$T$47</f>
        <v>570.02977533225067</v>
      </c>
      <c r="U51" s="26"/>
      <c r="V51" s="26"/>
      <c r="W51" s="26"/>
      <c r="X51" s="26"/>
      <c r="Y51" s="27"/>
    </row>
    <row r="52" spans="2:25" s="11" customFormat="1" ht="15.75" customHeight="1" thickBot="1" x14ac:dyDescent="0.25">
      <c r="B52" s="109"/>
      <c r="C52" s="73"/>
      <c r="D52" s="40"/>
      <c r="E52" s="40" t="s">
        <v>169</v>
      </c>
      <c r="F52" s="40" t="str">
        <f t="shared" si="0"/>
        <v>Split HP SEER = 18.0 (55-64 kBTUh)</v>
      </c>
      <c r="G52" s="74">
        <v>18</v>
      </c>
      <c r="H52" s="40"/>
      <c r="I52" s="40"/>
      <c r="J52" s="36"/>
      <c r="K52" s="28"/>
      <c r="L52" s="29"/>
      <c r="M52" s="30"/>
      <c r="N52" s="30"/>
      <c r="O52" s="30"/>
      <c r="P52" s="30"/>
      <c r="Q52" s="31"/>
      <c r="R52" s="75">
        <f>FORECAST($G52,$R$47:$R$49,$G$47:$G$49)</f>
        <v>1152.3344447703053</v>
      </c>
      <c r="S52" s="29"/>
      <c r="T52" s="33">
        <f>$T$47</f>
        <v>570.02977533225067</v>
      </c>
      <c r="U52" s="30"/>
      <c r="V52" s="30"/>
      <c r="W52" s="30"/>
      <c r="X52" s="30"/>
      <c r="Y52" s="31"/>
    </row>
    <row r="53" spans="2:25" s="5" customFormat="1" x14ac:dyDescent="0.2">
      <c r="B53" s="11"/>
      <c r="D53" s="11"/>
    </row>
    <row r="54" spans="2:25" s="5" customFormat="1" ht="13.5" thickBot="1" x14ac:dyDescent="0.25">
      <c r="B54" s="6" t="s">
        <v>48</v>
      </c>
      <c r="D54" s="11"/>
    </row>
    <row r="55" spans="2:25" s="5" customFormat="1" ht="26.25" thickBot="1" x14ac:dyDescent="0.25">
      <c r="B55" s="3" t="s">
        <v>53</v>
      </c>
      <c r="C55" s="4" t="s">
        <v>0</v>
      </c>
      <c r="D55" s="10" t="s">
        <v>54</v>
      </c>
      <c r="E55" s="1" t="s">
        <v>49</v>
      </c>
      <c r="F55" s="1" t="s">
        <v>50</v>
      </c>
      <c r="G55" s="10" t="s">
        <v>55</v>
      </c>
      <c r="H55" s="1" t="s">
        <v>51</v>
      </c>
      <c r="I55" s="63" t="s">
        <v>52</v>
      </c>
      <c r="J55" s="64" t="s">
        <v>56</v>
      </c>
      <c r="K55" s="2" t="s">
        <v>57</v>
      </c>
    </row>
    <row r="56" spans="2:25" x14ac:dyDescent="0.2">
      <c r="B56" s="51" t="s">
        <v>2</v>
      </c>
      <c r="C56" s="7" t="s">
        <v>58</v>
      </c>
      <c r="D56" s="60" t="s">
        <v>197</v>
      </c>
      <c r="E56" s="52">
        <f>VLOOKUP(D56,$F$5:$T$52,13,0)</f>
        <v>1133.3805891045131</v>
      </c>
      <c r="F56" s="52">
        <f>VLOOKUP(D56,$F$5:$T$52,15,0)</f>
        <v>891.21034324155585</v>
      </c>
      <c r="G56" s="58" t="s">
        <v>179</v>
      </c>
      <c r="H56" s="53">
        <f>VLOOKUP(G56,$F$5:$T$52,13,0)</f>
        <v>1253.9696516045133</v>
      </c>
      <c r="I56" s="52">
        <f>VLOOKUP(G56,$F$5:$T$52,15,0)</f>
        <v>891.21034324155585</v>
      </c>
      <c r="J56" s="53">
        <f>H56+I56-E56-F56</f>
        <v>120.58906250000041</v>
      </c>
      <c r="K56" s="54">
        <f>J56</f>
        <v>120.58906250000041</v>
      </c>
    </row>
    <row r="57" spans="2:25" x14ac:dyDescent="0.2">
      <c r="B57" s="55" t="s">
        <v>3</v>
      </c>
      <c r="C57" s="7" t="s">
        <v>59</v>
      </c>
      <c r="D57" s="60" t="s">
        <v>197</v>
      </c>
      <c r="E57" s="52">
        <f t="shared" ref="E57:E100" si="20">VLOOKUP(D57,$F$5:$T$52,13,0)</f>
        <v>1133.3805891045131</v>
      </c>
      <c r="F57" s="52">
        <f t="shared" ref="F57:F100" si="21">VLOOKUP(D57,$F$5:$T$52,15,0)</f>
        <v>891.21034324155585</v>
      </c>
      <c r="G57" s="59" t="s">
        <v>180</v>
      </c>
      <c r="H57" s="52">
        <f t="shared" ref="H57:H100" si="22">VLOOKUP(G57,$F$5:$T$52,13,0)</f>
        <v>1374.5587141045135</v>
      </c>
      <c r="I57" s="52">
        <f t="shared" ref="I57:I100" si="23">VLOOKUP(G57,$F$5:$T$52,15,0)</f>
        <v>891.21034324155585</v>
      </c>
      <c r="J57" s="52">
        <f t="shared" ref="J57:J91" si="24">H57+I57-E57-F57</f>
        <v>241.17812500000059</v>
      </c>
      <c r="K57" s="54">
        <f t="shared" ref="K57:K91" si="25">J57</f>
        <v>241.17812500000059</v>
      </c>
    </row>
    <row r="58" spans="2:25" x14ac:dyDescent="0.2">
      <c r="B58" s="55" t="s">
        <v>4</v>
      </c>
      <c r="C58" s="7" t="s">
        <v>60</v>
      </c>
      <c r="D58" s="60" t="s">
        <v>197</v>
      </c>
      <c r="E58" s="52">
        <f t="shared" si="20"/>
        <v>1133.3805891045131</v>
      </c>
      <c r="F58" s="52">
        <f t="shared" si="21"/>
        <v>891.21034324155585</v>
      </c>
      <c r="G58" s="59" t="s">
        <v>181</v>
      </c>
      <c r="H58" s="52">
        <f t="shared" si="22"/>
        <v>1495.1477766045136</v>
      </c>
      <c r="I58" s="52">
        <f t="shared" si="23"/>
        <v>891.21034324155585</v>
      </c>
      <c r="J58" s="52">
        <f t="shared" si="24"/>
        <v>361.76718750000077</v>
      </c>
      <c r="K58" s="54">
        <f t="shared" si="25"/>
        <v>361.76718750000077</v>
      </c>
    </row>
    <row r="59" spans="2:25" x14ac:dyDescent="0.2">
      <c r="B59" s="55" t="s">
        <v>5</v>
      </c>
      <c r="C59" s="7" t="s">
        <v>61</v>
      </c>
      <c r="D59" s="60" t="s">
        <v>197</v>
      </c>
      <c r="E59" s="52">
        <f t="shared" si="20"/>
        <v>1133.3805891045131</v>
      </c>
      <c r="F59" s="52">
        <f t="shared" si="21"/>
        <v>891.21034324155585</v>
      </c>
      <c r="G59" s="59" t="s">
        <v>182</v>
      </c>
      <c r="H59" s="52">
        <f t="shared" si="22"/>
        <v>1615.7368391045138</v>
      </c>
      <c r="I59" s="52">
        <f t="shared" si="23"/>
        <v>891.21034324155585</v>
      </c>
      <c r="J59" s="52">
        <f t="shared" si="24"/>
        <v>482.35625000000095</v>
      </c>
      <c r="K59" s="54">
        <f t="shared" si="25"/>
        <v>482.35625000000095</v>
      </c>
    </row>
    <row r="60" spans="2:25" x14ac:dyDescent="0.2">
      <c r="B60" s="55" t="s">
        <v>6</v>
      </c>
      <c r="C60" s="7" t="s">
        <v>62</v>
      </c>
      <c r="D60" s="59" t="s">
        <v>198</v>
      </c>
      <c r="E60" s="52">
        <f t="shared" si="20"/>
        <v>835.24835346270788</v>
      </c>
      <c r="F60" s="52">
        <f t="shared" si="21"/>
        <v>565.19031355169375</v>
      </c>
      <c r="G60" s="59" t="s">
        <v>183</v>
      </c>
      <c r="H60" s="52">
        <f t="shared" si="22"/>
        <v>907.60179096270804</v>
      </c>
      <c r="I60" s="52">
        <f t="shared" si="23"/>
        <v>565.19031355169375</v>
      </c>
      <c r="J60" s="52">
        <f t="shared" si="24"/>
        <v>72.353437500000041</v>
      </c>
      <c r="K60" s="54">
        <f t="shared" si="25"/>
        <v>72.353437500000041</v>
      </c>
    </row>
    <row r="61" spans="2:25" x14ac:dyDescent="0.2">
      <c r="B61" s="55" t="s">
        <v>7</v>
      </c>
      <c r="C61" s="7" t="s">
        <v>63</v>
      </c>
      <c r="D61" s="59" t="s">
        <v>198</v>
      </c>
      <c r="E61" s="52">
        <f t="shared" si="20"/>
        <v>835.24835346270788</v>
      </c>
      <c r="F61" s="52">
        <f t="shared" si="21"/>
        <v>565.19031355169375</v>
      </c>
      <c r="G61" s="59" t="s">
        <v>184</v>
      </c>
      <c r="H61" s="52">
        <f t="shared" si="22"/>
        <v>979.95522846270819</v>
      </c>
      <c r="I61" s="52">
        <f t="shared" si="23"/>
        <v>565.19031355169375</v>
      </c>
      <c r="J61" s="52">
        <f t="shared" si="24"/>
        <v>144.70687500000042</v>
      </c>
      <c r="K61" s="54">
        <f t="shared" si="25"/>
        <v>144.70687500000042</v>
      </c>
    </row>
    <row r="62" spans="2:25" x14ac:dyDescent="0.2">
      <c r="B62" s="55" t="s">
        <v>8</v>
      </c>
      <c r="C62" s="7" t="s">
        <v>64</v>
      </c>
      <c r="D62" s="59" t="s">
        <v>198</v>
      </c>
      <c r="E62" s="52">
        <f t="shared" si="20"/>
        <v>835.24835346270788</v>
      </c>
      <c r="F62" s="52">
        <f t="shared" si="21"/>
        <v>565.19031355169375</v>
      </c>
      <c r="G62" s="59" t="s">
        <v>185</v>
      </c>
      <c r="H62" s="52">
        <f t="shared" si="22"/>
        <v>1052.3086659627083</v>
      </c>
      <c r="I62" s="52">
        <f t="shared" si="23"/>
        <v>565.19031355169375</v>
      </c>
      <c r="J62" s="52">
        <f t="shared" si="24"/>
        <v>217.06031250000035</v>
      </c>
      <c r="K62" s="54">
        <f t="shared" si="25"/>
        <v>217.06031250000035</v>
      </c>
    </row>
    <row r="63" spans="2:25" x14ac:dyDescent="0.2">
      <c r="B63" s="55" t="s">
        <v>9</v>
      </c>
      <c r="C63" s="7" t="s">
        <v>65</v>
      </c>
      <c r="D63" s="59" t="s">
        <v>198</v>
      </c>
      <c r="E63" s="52">
        <f t="shared" si="20"/>
        <v>835.24835346270788</v>
      </c>
      <c r="F63" s="52">
        <f t="shared" si="21"/>
        <v>565.19031355169375</v>
      </c>
      <c r="G63" s="59" t="s">
        <v>186</v>
      </c>
      <c r="H63" s="52">
        <f t="shared" si="22"/>
        <v>1124.6621034627085</v>
      </c>
      <c r="I63" s="52">
        <f t="shared" si="23"/>
        <v>565.19031355169375</v>
      </c>
      <c r="J63" s="52">
        <f t="shared" si="24"/>
        <v>289.41375000000073</v>
      </c>
      <c r="K63" s="54">
        <f t="shared" si="25"/>
        <v>289.41375000000073</v>
      </c>
    </row>
    <row r="64" spans="2:25" x14ac:dyDescent="0.2">
      <c r="B64" s="55" t="s">
        <v>10</v>
      </c>
      <c r="C64" s="12" t="s">
        <v>66</v>
      </c>
      <c r="D64" s="59" t="s">
        <v>199</v>
      </c>
      <c r="E64" s="52">
        <f t="shared" si="20"/>
        <v>606.85840713253003</v>
      </c>
      <c r="F64" s="52">
        <f t="shared" si="21"/>
        <v>572.79691016396055</v>
      </c>
      <c r="G64" s="59" t="s">
        <v>172</v>
      </c>
      <c r="H64" s="52">
        <f t="shared" si="22"/>
        <v>745.04858673252988</v>
      </c>
      <c r="I64" s="52">
        <f t="shared" si="23"/>
        <v>572.79691016396055</v>
      </c>
      <c r="J64" s="52">
        <f t="shared" si="24"/>
        <v>138.19017959999985</v>
      </c>
      <c r="K64" s="54">
        <f t="shared" si="25"/>
        <v>138.19017959999985</v>
      </c>
    </row>
    <row r="65" spans="2:11" x14ac:dyDescent="0.2">
      <c r="B65" s="55" t="s">
        <v>11</v>
      </c>
      <c r="C65" s="12" t="s">
        <v>67</v>
      </c>
      <c r="D65" s="59" t="s">
        <v>199</v>
      </c>
      <c r="E65" s="52">
        <f t="shared" si="20"/>
        <v>606.85840713253003</v>
      </c>
      <c r="F65" s="52">
        <f t="shared" si="21"/>
        <v>572.79691016396055</v>
      </c>
      <c r="G65" s="59" t="s">
        <v>170</v>
      </c>
      <c r="H65" s="52">
        <f t="shared" si="22"/>
        <v>883.23876633253008</v>
      </c>
      <c r="I65" s="52">
        <f t="shared" si="23"/>
        <v>572.79691016396055</v>
      </c>
      <c r="J65" s="52">
        <f t="shared" si="24"/>
        <v>276.38035920000004</v>
      </c>
      <c r="K65" s="54">
        <f t="shared" si="25"/>
        <v>276.38035920000004</v>
      </c>
    </row>
    <row r="66" spans="2:11" x14ac:dyDescent="0.2">
      <c r="B66" s="55" t="s">
        <v>12</v>
      </c>
      <c r="C66" s="7" t="s">
        <v>68</v>
      </c>
      <c r="D66" s="59" t="s">
        <v>199</v>
      </c>
      <c r="E66" s="52">
        <f t="shared" si="20"/>
        <v>606.85840713253003</v>
      </c>
      <c r="F66" s="52">
        <f t="shared" si="21"/>
        <v>572.79691016396055</v>
      </c>
      <c r="G66" s="59" t="s">
        <v>171</v>
      </c>
      <c r="H66" s="52">
        <f t="shared" si="22"/>
        <v>1021.4289459325303</v>
      </c>
      <c r="I66" s="52">
        <f t="shared" si="23"/>
        <v>572.79691016396055</v>
      </c>
      <c r="J66" s="52">
        <f t="shared" si="24"/>
        <v>414.57053880000024</v>
      </c>
      <c r="K66" s="54">
        <f t="shared" si="25"/>
        <v>414.57053880000024</v>
      </c>
    </row>
    <row r="67" spans="2:11" x14ac:dyDescent="0.2">
      <c r="B67" s="55" t="s">
        <v>13</v>
      </c>
      <c r="C67" s="7" t="s">
        <v>69</v>
      </c>
      <c r="D67" s="59" t="s">
        <v>199</v>
      </c>
      <c r="E67" s="52">
        <f t="shared" si="20"/>
        <v>606.85840713253003</v>
      </c>
      <c r="F67" s="52">
        <f t="shared" si="21"/>
        <v>572.79691016396055</v>
      </c>
      <c r="G67" s="59" t="s">
        <v>173</v>
      </c>
      <c r="H67" s="52">
        <f t="shared" si="22"/>
        <v>1159.61912553253</v>
      </c>
      <c r="I67" s="52">
        <f t="shared" si="23"/>
        <v>572.79691016396055</v>
      </c>
      <c r="J67" s="52">
        <f t="shared" si="24"/>
        <v>552.76071839999986</v>
      </c>
      <c r="K67" s="54">
        <f t="shared" si="25"/>
        <v>552.76071839999986</v>
      </c>
    </row>
    <row r="68" spans="2:11" x14ac:dyDescent="0.2">
      <c r="B68" s="55" t="s">
        <v>14</v>
      </c>
      <c r="C68" s="7" t="s">
        <v>70</v>
      </c>
      <c r="D68" s="59" t="s">
        <v>199</v>
      </c>
      <c r="E68" s="52">
        <f t="shared" si="20"/>
        <v>606.85840713253003</v>
      </c>
      <c r="F68" s="52">
        <f t="shared" si="21"/>
        <v>572.79691016396055</v>
      </c>
      <c r="G68" s="59" t="s">
        <v>172</v>
      </c>
      <c r="H68" s="52">
        <f t="shared" si="22"/>
        <v>745.04858673252988</v>
      </c>
      <c r="I68" s="52">
        <f t="shared" si="23"/>
        <v>572.79691016396055</v>
      </c>
      <c r="J68" s="52">
        <f t="shared" si="24"/>
        <v>138.19017959999985</v>
      </c>
      <c r="K68" s="54">
        <f t="shared" si="25"/>
        <v>138.19017959999985</v>
      </c>
    </row>
    <row r="69" spans="2:11" x14ac:dyDescent="0.2">
      <c r="B69" s="55" t="s">
        <v>15</v>
      </c>
      <c r="C69" s="7" t="s">
        <v>71</v>
      </c>
      <c r="D69" s="59" t="s">
        <v>199</v>
      </c>
      <c r="E69" s="52">
        <f t="shared" si="20"/>
        <v>606.85840713253003</v>
      </c>
      <c r="F69" s="52">
        <f t="shared" si="21"/>
        <v>572.79691016396055</v>
      </c>
      <c r="G69" s="59" t="s">
        <v>170</v>
      </c>
      <c r="H69" s="52">
        <f t="shared" si="22"/>
        <v>883.23876633253008</v>
      </c>
      <c r="I69" s="52">
        <f t="shared" si="23"/>
        <v>572.79691016396055</v>
      </c>
      <c r="J69" s="52">
        <f t="shared" si="24"/>
        <v>276.38035920000004</v>
      </c>
      <c r="K69" s="54">
        <f t="shared" si="25"/>
        <v>276.38035920000004</v>
      </c>
    </row>
    <row r="70" spans="2:11" x14ac:dyDescent="0.2">
      <c r="B70" s="55" t="s">
        <v>16</v>
      </c>
      <c r="C70" s="7" t="s">
        <v>72</v>
      </c>
      <c r="D70" s="59" t="s">
        <v>199</v>
      </c>
      <c r="E70" s="52">
        <f t="shared" si="20"/>
        <v>606.85840713253003</v>
      </c>
      <c r="F70" s="52">
        <f t="shared" si="21"/>
        <v>572.79691016396055</v>
      </c>
      <c r="G70" s="59" t="s">
        <v>171</v>
      </c>
      <c r="H70" s="52">
        <f t="shared" si="22"/>
        <v>1021.4289459325303</v>
      </c>
      <c r="I70" s="52">
        <f t="shared" si="23"/>
        <v>572.79691016396055</v>
      </c>
      <c r="J70" s="52">
        <f t="shared" si="24"/>
        <v>414.57053880000024</v>
      </c>
      <c r="K70" s="54">
        <f t="shared" si="25"/>
        <v>414.57053880000024</v>
      </c>
    </row>
    <row r="71" spans="2:11" x14ac:dyDescent="0.2">
      <c r="B71" s="55" t="s">
        <v>17</v>
      </c>
      <c r="C71" s="7" t="s">
        <v>73</v>
      </c>
      <c r="D71" s="59" t="s">
        <v>199</v>
      </c>
      <c r="E71" s="52">
        <f t="shared" si="20"/>
        <v>606.85840713253003</v>
      </c>
      <c r="F71" s="52">
        <f t="shared" si="21"/>
        <v>572.79691016396055</v>
      </c>
      <c r="G71" s="59" t="s">
        <v>173</v>
      </c>
      <c r="H71" s="52">
        <f t="shared" si="22"/>
        <v>1159.61912553253</v>
      </c>
      <c r="I71" s="52">
        <f t="shared" si="23"/>
        <v>572.79691016396055</v>
      </c>
      <c r="J71" s="52">
        <f t="shared" si="24"/>
        <v>552.76071839999986</v>
      </c>
      <c r="K71" s="54">
        <f t="shared" si="25"/>
        <v>552.76071839999986</v>
      </c>
    </row>
    <row r="72" spans="2:11" x14ac:dyDescent="0.2">
      <c r="B72" s="55" t="s">
        <v>18</v>
      </c>
      <c r="C72" s="7" t="s">
        <v>74</v>
      </c>
      <c r="D72" s="76" t="s">
        <v>211</v>
      </c>
      <c r="E72" s="77">
        <f t="shared" si="20"/>
        <v>441.47200285301199</v>
      </c>
      <c r="F72" s="52">
        <f t="shared" si="21"/>
        <v>572.79691016396055</v>
      </c>
      <c r="G72" s="76" t="s">
        <v>207</v>
      </c>
      <c r="H72" s="77">
        <f t="shared" si="22"/>
        <v>496.74807469301197</v>
      </c>
      <c r="I72" s="52">
        <f t="shared" si="23"/>
        <v>572.79691016396055</v>
      </c>
      <c r="J72" s="77">
        <f t="shared" si="24"/>
        <v>55.276071839999872</v>
      </c>
      <c r="K72" s="78">
        <f t="shared" si="25"/>
        <v>55.276071839999872</v>
      </c>
    </row>
    <row r="73" spans="2:11" x14ac:dyDescent="0.2">
      <c r="B73" s="55" t="s">
        <v>19</v>
      </c>
      <c r="C73" s="7" t="s">
        <v>75</v>
      </c>
      <c r="D73" s="76" t="s">
        <v>211</v>
      </c>
      <c r="E73" s="77">
        <f t="shared" si="20"/>
        <v>441.47200285301199</v>
      </c>
      <c r="F73" s="52">
        <f t="shared" si="21"/>
        <v>572.79691016396055</v>
      </c>
      <c r="G73" s="76" t="s">
        <v>208</v>
      </c>
      <c r="H73" s="77">
        <f t="shared" si="22"/>
        <v>552.02414653301196</v>
      </c>
      <c r="I73" s="52">
        <f t="shared" si="23"/>
        <v>572.79691016396055</v>
      </c>
      <c r="J73" s="77">
        <f t="shared" si="24"/>
        <v>110.55214367999986</v>
      </c>
      <c r="K73" s="78">
        <f t="shared" si="25"/>
        <v>110.55214367999986</v>
      </c>
    </row>
    <row r="74" spans="2:11" x14ac:dyDescent="0.2">
      <c r="B74" s="55" t="s">
        <v>20</v>
      </c>
      <c r="C74" s="7" t="s">
        <v>76</v>
      </c>
      <c r="D74" s="76" t="s">
        <v>211</v>
      </c>
      <c r="E74" s="77">
        <f t="shared" si="20"/>
        <v>441.47200285301199</v>
      </c>
      <c r="F74" s="52">
        <f t="shared" si="21"/>
        <v>572.79691016396055</v>
      </c>
      <c r="G74" s="76" t="s">
        <v>209</v>
      </c>
      <c r="H74" s="77">
        <f t="shared" si="22"/>
        <v>607.30021837301194</v>
      </c>
      <c r="I74" s="52">
        <f t="shared" si="23"/>
        <v>572.79691016396055</v>
      </c>
      <c r="J74" s="77">
        <f t="shared" si="24"/>
        <v>165.82821551999984</v>
      </c>
      <c r="K74" s="78">
        <f t="shared" si="25"/>
        <v>165.82821551999984</v>
      </c>
    </row>
    <row r="75" spans="2:11" x14ac:dyDescent="0.2">
      <c r="B75" s="55" t="s">
        <v>21</v>
      </c>
      <c r="C75" s="7" t="s">
        <v>77</v>
      </c>
      <c r="D75" s="76" t="s">
        <v>211</v>
      </c>
      <c r="E75" s="77">
        <f t="shared" si="20"/>
        <v>441.47200285301199</v>
      </c>
      <c r="F75" s="52">
        <f t="shared" si="21"/>
        <v>572.79691016396055</v>
      </c>
      <c r="G75" s="76" t="s">
        <v>210</v>
      </c>
      <c r="H75" s="77">
        <f t="shared" si="22"/>
        <v>662.57629021301193</v>
      </c>
      <c r="I75" s="52">
        <f t="shared" si="23"/>
        <v>572.79691016396055</v>
      </c>
      <c r="J75" s="77">
        <f t="shared" si="24"/>
        <v>221.10428735999983</v>
      </c>
      <c r="K75" s="78">
        <f t="shared" si="25"/>
        <v>221.10428735999983</v>
      </c>
    </row>
    <row r="76" spans="2:11" x14ac:dyDescent="0.2">
      <c r="B76" s="55" t="s">
        <v>22</v>
      </c>
      <c r="C76" s="7" t="s">
        <v>78</v>
      </c>
      <c r="D76" s="59" t="s">
        <v>201</v>
      </c>
      <c r="E76" s="52">
        <f t="shared" si="20"/>
        <v>1250.9906530456001</v>
      </c>
      <c r="F76" s="52">
        <f t="shared" si="21"/>
        <v>565.87907308468561</v>
      </c>
      <c r="G76" s="59" t="s">
        <v>194</v>
      </c>
      <c r="H76" s="52">
        <f t="shared" si="22"/>
        <v>1392.9537874455998</v>
      </c>
      <c r="I76" s="52">
        <f t="shared" si="23"/>
        <v>565.87907308468561</v>
      </c>
      <c r="J76" s="52">
        <f t="shared" si="24"/>
        <v>141.96313439999972</v>
      </c>
      <c r="K76" s="54">
        <f t="shared" si="25"/>
        <v>141.96313439999972</v>
      </c>
    </row>
    <row r="77" spans="2:11" x14ac:dyDescent="0.2">
      <c r="B77" s="55" t="s">
        <v>23</v>
      </c>
      <c r="C77" s="7" t="s">
        <v>79</v>
      </c>
      <c r="D77" s="59" t="s">
        <v>201</v>
      </c>
      <c r="E77" s="52">
        <f t="shared" si="20"/>
        <v>1250.9906530456001</v>
      </c>
      <c r="F77" s="52">
        <f t="shared" si="21"/>
        <v>565.87907308468561</v>
      </c>
      <c r="G77" s="59" t="s">
        <v>187</v>
      </c>
      <c r="H77" s="52">
        <f t="shared" si="22"/>
        <v>1534.9169218456</v>
      </c>
      <c r="I77" s="52">
        <f t="shared" si="23"/>
        <v>565.87907308468561</v>
      </c>
      <c r="J77" s="52">
        <f t="shared" si="24"/>
        <v>283.92626880000012</v>
      </c>
      <c r="K77" s="54">
        <f t="shared" si="25"/>
        <v>283.92626880000012</v>
      </c>
    </row>
    <row r="78" spans="2:11" x14ac:dyDescent="0.2">
      <c r="B78" s="55" t="s">
        <v>24</v>
      </c>
      <c r="C78" s="7" t="s">
        <v>80</v>
      </c>
      <c r="D78" s="59" t="s">
        <v>201</v>
      </c>
      <c r="E78" s="52">
        <f t="shared" si="20"/>
        <v>1250.9906530456001</v>
      </c>
      <c r="F78" s="52">
        <f t="shared" si="21"/>
        <v>565.87907308468561</v>
      </c>
      <c r="G78" s="59" t="s">
        <v>188</v>
      </c>
      <c r="H78" s="52">
        <f t="shared" si="22"/>
        <v>1676.8800562455999</v>
      </c>
      <c r="I78" s="52">
        <f t="shared" si="23"/>
        <v>565.87907308468561</v>
      </c>
      <c r="J78" s="52">
        <f t="shared" si="24"/>
        <v>425.88940320000006</v>
      </c>
      <c r="K78" s="54">
        <f t="shared" si="25"/>
        <v>425.88940320000006</v>
      </c>
    </row>
    <row r="79" spans="2:11" x14ac:dyDescent="0.2">
      <c r="B79" s="55" t="s">
        <v>25</v>
      </c>
      <c r="C79" s="7" t="s">
        <v>81</v>
      </c>
      <c r="D79" s="59" t="s">
        <v>201</v>
      </c>
      <c r="E79" s="52">
        <f t="shared" si="20"/>
        <v>1250.9906530456001</v>
      </c>
      <c r="F79" s="52">
        <f t="shared" si="21"/>
        <v>565.87907308468561</v>
      </c>
      <c r="G79" s="59" t="s">
        <v>189</v>
      </c>
      <c r="H79" s="52">
        <f t="shared" si="22"/>
        <v>1818.8431906455999</v>
      </c>
      <c r="I79" s="52">
        <f t="shared" si="23"/>
        <v>565.87907308468561</v>
      </c>
      <c r="J79" s="52">
        <f t="shared" si="24"/>
        <v>567.85253760000001</v>
      </c>
      <c r="K79" s="54">
        <f t="shared" si="25"/>
        <v>567.85253760000001</v>
      </c>
    </row>
    <row r="80" spans="2:11" x14ac:dyDescent="0.2">
      <c r="B80" s="55" t="s">
        <v>26</v>
      </c>
      <c r="C80" s="7" t="s">
        <v>82</v>
      </c>
      <c r="D80" s="60" t="s">
        <v>202</v>
      </c>
      <c r="E80" s="52">
        <f t="shared" si="20"/>
        <v>893.97807182735994</v>
      </c>
      <c r="F80" s="52">
        <f t="shared" si="21"/>
        <v>565.87907308468561</v>
      </c>
      <c r="G80" s="60" t="s">
        <v>195</v>
      </c>
      <c r="H80" s="52">
        <f t="shared" si="22"/>
        <v>979.15595246735973</v>
      </c>
      <c r="I80" s="52">
        <f t="shared" si="23"/>
        <v>565.87907308468561</v>
      </c>
      <c r="J80" s="52">
        <f t="shared" si="24"/>
        <v>85.177880639999671</v>
      </c>
      <c r="K80" s="54">
        <f t="shared" si="25"/>
        <v>85.177880639999671</v>
      </c>
    </row>
    <row r="81" spans="2:11" x14ac:dyDescent="0.2">
      <c r="B81" s="55" t="s">
        <v>27</v>
      </c>
      <c r="C81" s="7" t="s">
        <v>83</v>
      </c>
      <c r="D81" s="60" t="s">
        <v>202</v>
      </c>
      <c r="E81" s="52">
        <f t="shared" si="20"/>
        <v>893.97807182735994</v>
      </c>
      <c r="F81" s="52">
        <f t="shared" si="21"/>
        <v>565.87907308468561</v>
      </c>
      <c r="G81" s="60" t="s">
        <v>190</v>
      </c>
      <c r="H81" s="52">
        <f t="shared" si="22"/>
        <v>1064.3338331073596</v>
      </c>
      <c r="I81" s="52">
        <f t="shared" si="23"/>
        <v>565.87907308468561</v>
      </c>
      <c r="J81" s="52">
        <f t="shared" si="24"/>
        <v>170.35576127999968</v>
      </c>
      <c r="K81" s="54">
        <f t="shared" si="25"/>
        <v>170.35576127999968</v>
      </c>
    </row>
    <row r="82" spans="2:11" x14ac:dyDescent="0.2">
      <c r="B82" s="55" t="s">
        <v>28</v>
      </c>
      <c r="C82" s="8" t="s">
        <v>84</v>
      </c>
      <c r="D82" s="60" t="s">
        <v>202</v>
      </c>
      <c r="E82" s="52">
        <f t="shared" si="20"/>
        <v>893.97807182735994</v>
      </c>
      <c r="F82" s="52">
        <f t="shared" si="21"/>
        <v>565.87907308468561</v>
      </c>
      <c r="G82" s="60" t="s">
        <v>191</v>
      </c>
      <c r="H82" s="52">
        <f t="shared" si="22"/>
        <v>1149.5117137473594</v>
      </c>
      <c r="I82" s="52">
        <f t="shared" si="23"/>
        <v>565.87907308468561</v>
      </c>
      <c r="J82" s="52">
        <f t="shared" si="24"/>
        <v>255.53364191999947</v>
      </c>
      <c r="K82" s="54">
        <f t="shared" si="25"/>
        <v>255.53364191999947</v>
      </c>
    </row>
    <row r="83" spans="2:11" x14ac:dyDescent="0.2">
      <c r="B83" s="55" t="s">
        <v>29</v>
      </c>
      <c r="C83" s="8" t="s">
        <v>85</v>
      </c>
      <c r="D83" s="60" t="s">
        <v>202</v>
      </c>
      <c r="E83" s="52">
        <f t="shared" si="20"/>
        <v>893.97807182735994</v>
      </c>
      <c r="F83" s="52">
        <f t="shared" si="21"/>
        <v>565.87907308468561</v>
      </c>
      <c r="G83" s="60" t="s">
        <v>192</v>
      </c>
      <c r="H83" s="52">
        <f t="shared" si="22"/>
        <v>1234.6895943873596</v>
      </c>
      <c r="I83" s="52">
        <f t="shared" si="23"/>
        <v>565.87907308468561</v>
      </c>
      <c r="J83" s="52">
        <f t="shared" si="24"/>
        <v>340.71152255999971</v>
      </c>
      <c r="K83" s="54">
        <f t="shared" si="25"/>
        <v>340.71152255999971</v>
      </c>
    </row>
    <row r="84" spans="2:11" x14ac:dyDescent="0.2">
      <c r="B84" s="55" t="s">
        <v>30</v>
      </c>
      <c r="C84" s="8" t="s">
        <v>86</v>
      </c>
      <c r="D84" s="60" t="s">
        <v>203</v>
      </c>
      <c r="E84" s="52">
        <f t="shared" si="20"/>
        <v>777.63577861799968</v>
      </c>
      <c r="F84" s="52">
        <f t="shared" si="21"/>
        <v>570.02977533225067</v>
      </c>
      <c r="G84" s="60" t="s">
        <v>196</v>
      </c>
      <c r="H84" s="52">
        <f t="shared" si="22"/>
        <v>960.39916341799938</v>
      </c>
      <c r="I84" s="52">
        <f t="shared" si="23"/>
        <v>570.02977533225067</v>
      </c>
      <c r="J84" s="52">
        <f t="shared" si="24"/>
        <v>182.76338479999959</v>
      </c>
      <c r="K84" s="54">
        <f t="shared" si="25"/>
        <v>182.76338479999959</v>
      </c>
    </row>
    <row r="85" spans="2:11" x14ac:dyDescent="0.2">
      <c r="B85" s="55" t="s">
        <v>31</v>
      </c>
      <c r="C85" s="8" t="s">
        <v>87</v>
      </c>
      <c r="D85" s="60" t="s">
        <v>203</v>
      </c>
      <c r="E85" s="52">
        <f t="shared" si="20"/>
        <v>777.63577861799968</v>
      </c>
      <c r="F85" s="52">
        <f t="shared" si="21"/>
        <v>570.02977533225067</v>
      </c>
      <c r="G85" s="60" t="s">
        <v>165</v>
      </c>
      <c r="H85" s="52">
        <f t="shared" si="22"/>
        <v>1143.1625482179988</v>
      </c>
      <c r="I85" s="52">
        <f t="shared" si="23"/>
        <v>570.02977533225067</v>
      </c>
      <c r="J85" s="52">
        <f t="shared" si="24"/>
        <v>365.52676959999917</v>
      </c>
      <c r="K85" s="54">
        <f t="shared" si="25"/>
        <v>365.52676959999917</v>
      </c>
    </row>
    <row r="86" spans="2:11" x14ac:dyDescent="0.2">
      <c r="B86" s="55" t="s">
        <v>32</v>
      </c>
      <c r="C86" s="8" t="s">
        <v>88</v>
      </c>
      <c r="D86" s="60" t="s">
        <v>203</v>
      </c>
      <c r="E86" s="52">
        <f t="shared" si="20"/>
        <v>777.63577861799968</v>
      </c>
      <c r="F86" s="52">
        <f t="shared" si="21"/>
        <v>570.02977533225067</v>
      </c>
      <c r="G86" s="60" t="s">
        <v>166</v>
      </c>
      <c r="H86" s="52">
        <f t="shared" si="22"/>
        <v>1325.9259330179984</v>
      </c>
      <c r="I86" s="52">
        <f t="shared" si="23"/>
        <v>570.02977533225067</v>
      </c>
      <c r="J86" s="52">
        <f t="shared" si="24"/>
        <v>548.29015439999876</v>
      </c>
      <c r="K86" s="54">
        <f t="shared" si="25"/>
        <v>548.29015439999876</v>
      </c>
    </row>
    <row r="87" spans="2:11" x14ac:dyDescent="0.2">
      <c r="B87" s="55" t="s">
        <v>33</v>
      </c>
      <c r="C87" s="8" t="s">
        <v>89</v>
      </c>
      <c r="D87" s="60" t="s">
        <v>203</v>
      </c>
      <c r="E87" s="52">
        <f t="shared" si="20"/>
        <v>777.63577861799968</v>
      </c>
      <c r="F87" s="52">
        <f t="shared" si="21"/>
        <v>570.02977533225067</v>
      </c>
      <c r="G87" s="60" t="s">
        <v>164</v>
      </c>
      <c r="H87" s="52">
        <f t="shared" si="22"/>
        <v>1508.689317817998</v>
      </c>
      <c r="I87" s="52">
        <f t="shared" si="23"/>
        <v>570.02977533225067</v>
      </c>
      <c r="J87" s="52">
        <f t="shared" si="24"/>
        <v>731.05353919999834</v>
      </c>
      <c r="K87" s="54">
        <f t="shared" si="25"/>
        <v>731.05353919999834</v>
      </c>
    </row>
    <row r="88" spans="2:11" x14ac:dyDescent="0.2">
      <c r="B88" s="55" t="s">
        <v>34</v>
      </c>
      <c r="C88" s="8" t="s">
        <v>90</v>
      </c>
      <c r="D88" s="60" t="s">
        <v>200</v>
      </c>
      <c r="E88" s="52">
        <f t="shared" si="20"/>
        <v>706.26787847877972</v>
      </c>
      <c r="F88" s="52">
        <f t="shared" si="21"/>
        <v>570.02977533225067</v>
      </c>
      <c r="G88" s="60" t="s">
        <v>174</v>
      </c>
      <c r="H88" s="52">
        <f t="shared" si="22"/>
        <v>817.78452005166082</v>
      </c>
      <c r="I88" s="52">
        <f t="shared" si="23"/>
        <v>570.02977533225067</v>
      </c>
      <c r="J88" s="52">
        <f t="shared" si="24"/>
        <v>111.5166415728811</v>
      </c>
      <c r="K88" s="54">
        <f t="shared" si="25"/>
        <v>111.5166415728811</v>
      </c>
    </row>
    <row r="89" spans="2:11" x14ac:dyDescent="0.2">
      <c r="B89" s="55" t="s">
        <v>35</v>
      </c>
      <c r="C89" s="8" t="s">
        <v>91</v>
      </c>
      <c r="D89" s="60" t="s">
        <v>200</v>
      </c>
      <c r="E89" s="52">
        <f t="shared" si="20"/>
        <v>706.26787847877972</v>
      </c>
      <c r="F89" s="52">
        <f t="shared" si="21"/>
        <v>570.02977533225067</v>
      </c>
      <c r="G89" s="60" t="s">
        <v>167</v>
      </c>
      <c r="H89" s="52">
        <f t="shared" si="22"/>
        <v>929.30116162454237</v>
      </c>
      <c r="I89" s="52">
        <f t="shared" si="23"/>
        <v>570.02977533225067</v>
      </c>
      <c r="J89" s="52">
        <f t="shared" si="24"/>
        <v>223.03328314576265</v>
      </c>
      <c r="K89" s="54">
        <f t="shared" si="25"/>
        <v>223.03328314576265</v>
      </c>
    </row>
    <row r="90" spans="2:11" x14ac:dyDescent="0.2">
      <c r="B90" s="55" t="s">
        <v>36</v>
      </c>
      <c r="C90" s="8" t="s">
        <v>92</v>
      </c>
      <c r="D90" s="60" t="s">
        <v>200</v>
      </c>
      <c r="E90" s="52">
        <f t="shared" si="20"/>
        <v>706.26787847877972</v>
      </c>
      <c r="F90" s="52">
        <f t="shared" si="21"/>
        <v>570.02977533225067</v>
      </c>
      <c r="G90" s="60" t="s">
        <v>168</v>
      </c>
      <c r="H90" s="52">
        <f t="shared" si="22"/>
        <v>1040.8178031974237</v>
      </c>
      <c r="I90" s="52">
        <f t="shared" si="23"/>
        <v>570.02977533225067</v>
      </c>
      <c r="J90" s="52">
        <f t="shared" si="24"/>
        <v>334.54992471864398</v>
      </c>
      <c r="K90" s="54">
        <f t="shared" si="25"/>
        <v>334.54992471864398</v>
      </c>
    </row>
    <row r="91" spans="2:11" x14ac:dyDescent="0.2">
      <c r="B91" s="55" t="s">
        <v>37</v>
      </c>
      <c r="C91" s="8" t="s">
        <v>93</v>
      </c>
      <c r="D91" s="60" t="s">
        <v>200</v>
      </c>
      <c r="E91" s="52">
        <f t="shared" si="20"/>
        <v>706.26787847877972</v>
      </c>
      <c r="F91" s="52">
        <f t="shared" si="21"/>
        <v>570.02977533225067</v>
      </c>
      <c r="G91" s="60" t="s">
        <v>169</v>
      </c>
      <c r="H91" s="52">
        <f t="shared" si="22"/>
        <v>1152.3344447703053</v>
      </c>
      <c r="I91" s="52">
        <f t="shared" si="23"/>
        <v>570.02977533225067</v>
      </c>
      <c r="J91" s="52">
        <f t="shared" si="24"/>
        <v>446.06656629152553</v>
      </c>
      <c r="K91" s="54">
        <f t="shared" si="25"/>
        <v>446.06656629152553</v>
      </c>
    </row>
    <row r="92" spans="2:11" x14ac:dyDescent="0.2">
      <c r="B92" s="55" t="s">
        <v>38</v>
      </c>
      <c r="C92" s="8" t="s">
        <v>94</v>
      </c>
      <c r="D92" s="60" t="s">
        <v>175</v>
      </c>
      <c r="E92" s="52">
        <f t="shared" si="20"/>
        <v>1012.7915266045129</v>
      </c>
      <c r="F92" s="52">
        <f t="shared" si="21"/>
        <v>891.21034324155585</v>
      </c>
      <c r="G92" s="60" t="s">
        <v>197</v>
      </c>
      <c r="H92" s="52">
        <f t="shared" si="22"/>
        <v>1133.3805891045131</v>
      </c>
      <c r="I92" s="52">
        <f t="shared" si="23"/>
        <v>891.21034324155585</v>
      </c>
      <c r="J92" s="52">
        <f>H92+I92</f>
        <v>2024.5909323460689</v>
      </c>
      <c r="K92" s="54">
        <v>0</v>
      </c>
    </row>
    <row r="93" spans="2:11" x14ac:dyDescent="0.2">
      <c r="B93" s="55" t="s">
        <v>39</v>
      </c>
      <c r="C93" s="8" t="s">
        <v>95</v>
      </c>
      <c r="D93" s="59" t="s">
        <v>176</v>
      </c>
      <c r="E93" s="52">
        <f t="shared" si="20"/>
        <v>762.89491596270773</v>
      </c>
      <c r="F93" s="52">
        <f t="shared" si="21"/>
        <v>565.19031355169375</v>
      </c>
      <c r="G93" s="59" t="s">
        <v>198</v>
      </c>
      <c r="H93" s="52">
        <f t="shared" si="22"/>
        <v>835.24835346270788</v>
      </c>
      <c r="I93" s="52">
        <f t="shared" si="23"/>
        <v>565.19031355169375</v>
      </c>
      <c r="J93" s="52">
        <f t="shared" ref="J93:J100" si="26">H93+I93</f>
        <v>1400.4386670144017</v>
      </c>
      <c r="K93" s="54">
        <v>0</v>
      </c>
    </row>
    <row r="94" spans="2:11" x14ac:dyDescent="0.2">
      <c r="B94" s="55" t="s">
        <v>40</v>
      </c>
      <c r="C94" s="8" t="s">
        <v>96</v>
      </c>
      <c r="D94" s="59" t="s">
        <v>204</v>
      </c>
      <c r="E94" s="52">
        <f t="shared" si="20"/>
        <v>468.66822753253007</v>
      </c>
      <c r="F94" s="52">
        <f t="shared" si="21"/>
        <v>572.79691016396055</v>
      </c>
      <c r="G94" s="59" t="s">
        <v>199</v>
      </c>
      <c r="H94" s="52">
        <f t="shared" si="22"/>
        <v>606.85840713253003</v>
      </c>
      <c r="I94" s="52">
        <f t="shared" si="23"/>
        <v>572.79691016396055</v>
      </c>
      <c r="J94" s="52">
        <f t="shared" si="26"/>
        <v>1179.6553172964905</v>
      </c>
      <c r="K94" s="54">
        <v>0</v>
      </c>
    </row>
    <row r="95" spans="2:11" x14ac:dyDescent="0.2">
      <c r="B95" s="55" t="s">
        <v>41</v>
      </c>
      <c r="C95" s="8" t="s">
        <v>97</v>
      </c>
      <c r="D95" s="59" t="s">
        <v>204</v>
      </c>
      <c r="E95" s="52">
        <f t="shared" si="20"/>
        <v>468.66822753253007</v>
      </c>
      <c r="F95" s="52">
        <f t="shared" si="21"/>
        <v>572.79691016396055</v>
      </c>
      <c r="G95" s="59" t="s">
        <v>199</v>
      </c>
      <c r="H95" s="52">
        <f t="shared" si="22"/>
        <v>606.85840713253003</v>
      </c>
      <c r="I95" s="52">
        <f t="shared" si="23"/>
        <v>572.79691016396055</v>
      </c>
      <c r="J95" s="52">
        <f t="shared" si="26"/>
        <v>1179.6553172964905</v>
      </c>
      <c r="K95" s="54">
        <v>0</v>
      </c>
    </row>
    <row r="96" spans="2:11" x14ac:dyDescent="0.2">
      <c r="B96" s="55" t="s">
        <v>42</v>
      </c>
      <c r="C96" s="8" t="s">
        <v>98</v>
      </c>
      <c r="D96" s="59" t="s">
        <v>205</v>
      </c>
      <c r="E96" s="52">
        <f t="shared" si="20"/>
        <v>594.75123690589794</v>
      </c>
      <c r="F96" s="52">
        <f t="shared" si="21"/>
        <v>570.02977533225067</v>
      </c>
      <c r="G96" s="59" t="s">
        <v>200</v>
      </c>
      <c r="H96" s="52">
        <f t="shared" si="22"/>
        <v>706.26787847877972</v>
      </c>
      <c r="I96" s="52">
        <f t="shared" si="23"/>
        <v>570.02977533225067</v>
      </c>
      <c r="J96" s="52">
        <f t="shared" si="26"/>
        <v>1276.2976538110304</v>
      </c>
      <c r="K96" s="54">
        <v>0</v>
      </c>
    </row>
    <row r="97" spans="2:11" x14ac:dyDescent="0.2">
      <c r="B97" s="55" t="s">
        <v>43</v>
      </c>
      <c r="C97" s="8" t="s">
        <v>99</v>
      </c>
      <c r="D97" s="59" t="s">
        <v>177</v>
      </c>
      <c r="E97" s="52">
        <f t="shared" si="20"/>
        <v>1109.0275186455999</v>
      </c>
      <c r="F97" s="52">
        <f t="shared" si="21"/>
        <v>565.87907308468561</v>
      </c>
      <c r="G97" s="59" t="s">
        <v>201</v>
      </c>
      <c r="H97" s="52">
        <f t="shared" si="22"/>
        <v>1250.9906530456001</v>
      </c>
      <c r="I97" s="52">
        <f t="shared" si="23"/>
        <v>565.87907308468561</v>
      </c>
      <c r="J97" s="52">
        <f t="shared" si="26"/>
        <v>1816.8697261302857</v>
      </c>
      <c r="K97" s="54">
        <v>0</v>
      </c>
    </row>
    <row r="98" spans="2:11" x14ac:dyDescent="0.2">
      <c r="B98" s="55" t="s">
        <v>44</v>
      </c>
      <c r="C98" s="8" t="s">
        <v>100</v>
      </c>
      <c r="D98" s="60" t="s">
        <v>178</v>
      </c>
      <c r="E98" s="52">
        <f t="shared" si="20"/>
        <v>808.80019118735993</v>
      </c>
      <c r="F98" s="52">
        <f t="shared" si="21"/>
        <v>565.87907308468561</v>
      </c>
      <c r="G98" s="60" t="s">
        <v>202</v>
      </c>
      <c r="H98" s="52">
        <f t="shared" si="22"/>
        <v>893.97807182735994</v>
      </c>
      <c r="I98" s="52">
        <f t="shared" si="23"/>
        <v>565.87907308468561</v>
      </c>
      <c r="J98" s="52">
        <f t="shared" si="26"/>
        <v>1459.8571449120454</v>
      </c>
      <c r="K98" s="54">
        <v>0</v>
      </c>
    </row>
    <row r="99" spans="2:11" x14ac:dyDescent="0.2">
      <c r="B99" s="55" t="s">
        <v>45</v>
      </c>
      <c r="C99" s="8" t="s">
        <v>101</v>
      </c>
      <c r="D99" s="60" t="s">
        <v>206</v>
      </c>
      <c r="E99" s="52">
        <f t="shared" si="20"/>
        <v>594.87239381800021</v>
      </c>
      <c r="F99" s="52">
        <f t="shared" si="21"/>
        <v>570.02977533225067</v>
      </c>
      <c r="G99" s="60" t="s">
        <v>203</v>
      </c>
      <c r="H99" s="52">
        <f t="shared" si="22"/>
        <v>777.63577861799968</v>
      </c>
      <c r="I99" s="52">
        <f t="shared" si="23"/>
        <v>570.02977533225067</v>
      </c>
      <c r="J99" s="52">
        <f t="shared" si="26"/>
        <v>1347.6655539502503</v>
      </c>
      <c r="K99" s="54">
        <v>0</v>
      </c>
    </row>
    <row r="100" spans="2:11" ht="13.5" thickBot="1" x14ac:dyDescent="0.25">
      <c r="B100" s="56" t="s">
        <v>46</v>
      </c>
      <c r="C100" s="9" t="s">
        <v>102</v>
      </c>
      <c r="D100" s="61" t="s">
        <v>205</v>
      </c>
      <c r="E100" s="57">
        <f t="shared" si="20"/>
        <v>594.75123690589794</v>
      </c>
      <c r="F100" s="57">
        <f t="shared" si="21"/>
        <v>570.02977533225067</v>
      </c>
      <c r="G100" s="61" t="s">
        <v>200</v>
      </c>
      <c r="H100" s="57">
        <f t="shared" si="22"/>
        <v>706.26787847877972</v>
      </c>
      <c r="I100" s="57">
        <f t="shared" si="23"/>
        <v>570.02977533225067</v>
      </c>
      <c r="J100" s="57">
        <f t="shared" si="26"/>
        <v>1276.2976538110304</v>
      </c>
      <c r="K100" s="62">
        <v>0</v>
      </c>
    </row>
  </sheetData>
  <autoFilter ref="B55:K100"/>
  <mergeCells count="7">
    <mergeCell ref="R3:Y3"/>
    <mergeCell ref="C3:J3"/>
    <mergeCell ref="B41:B52"/>
    <mergeCell ref="B29:B40"/>
    <mergeCell ref="B5:B16"/>
    <mergeCell ref="B17:B28"/>
    <mergeCell ref="K3:Q3"/>
  </mergeCells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opLeftCell="B1" workbookViewId="0">
      <selection activeCell="L9" sqref="L9"/>
    </sheetView>
  </sheetViews>
  <sheetFormatPr defaultRowHeight="15" x14ac:dyDescent="0.25"/>
  <cols>
    <col min="1" max="1" width="7.85546875" style="101" customWidth="1"/>
    <col min="2" max="2" width="6" style="102" customWidth="1"/>
    <col min="3" max="3" width="26.5703125" style="101" customWidth="1"/>
    <col min="4" max="4" width="15.85546875" style="101" customWidth="1"/>
    <col min="5" max="5" width="9.28515625" style="101" bestFit="1" customWidth="1"/>
    <col min="6" max="6" width="16.42578125" style="101" customWidth="1"/>
    <col min="7" max="7" width="9.28515625" style="101" bestFit="1" customWidth="1"/>
    <col min="8" max="8" width="7.42578125" style="101" bestFit="1" customWidth="1"/>
    <col min="9" max="16384" width="9.140625" style="84"/>
  </cols>
  <sheetData>
    <row r="1" spans="1:8" ht="39" thickBot="1" x14ac:dyDescent="0.3">
      <c r="A1" s="79" t="s">
        <v>0</v>
      </c>
      <c r="B1" s="80" t="s">
        <v>266</v>
      </c>
      <c r="C1" s="79" t="s">
        <v>53</v>
      </c>
      <c r="D1" s="81" t="s">
        <v>54</v>
      </c>
      <c r="E1" s="82" t="s">
        <v>49</v>
      </c>
      <c r="F1" s="81" t="s">
        <v>55</v>
      </c>
      <c r="G1" s="82" t="s">
        <v>51</v>
      </c>
      <c r="H1" s="83" t="s">
        <v>57</v>
      </c>
    </row>
    <row r="2" spans="1:8" ht="25.5" x14ac:dyDescent="0.25">
      <c r="A2" s="85" t="s">
        <v>58</v>
      </c>
      <c r="B2" s="86" t="s">
        <v>212</v>
      </c>
      <c r="C2" s="87" t="s">
        <v>2</v>
      </c>
      <c r="D2" s="88" t="s">
        <v>197</v>
      </c>
      <c r="E2" s="89">
        <v>1133.3805891045131</v>
      </c>
      <c r="F2" s="88" t="s">
        <v>179</v>
      </c>
      <c r="G2" s="89">
        <v>1253.9696516045133</v>
      </c>
      <c r="H2" s="90">
        <v>120.58906250000041</v>
      </c>
    </row>
    <row r="3" spans="1:8" ht="25.5" x14ac:dyDescent="0.25">
      <c r="A3" s="85" t="s">
        <v>59</v>
      </c>
      <c r="B3" s="86" t="s">
        <v>213</v>
      </c>
      <c r="C3" s="87" t="s">
        <v>3</v>
      </c>
      <c r="D3" s="88" t="s">
        <v>197</v>
      </c>
      <c r="E3" s="89">
        <v>1133.3805891045131</v>
      </c>
      <c r="F3" s="88" t="s">
        <v>180</v>
      </c>
      <c r="G3" s="89">
        <v>1374.5587141045135</v>
      </c>
      <c r="H3" s="90">
        <v>241.17812500000059</v>
      </c>
    </row>
    <row r="4" spans="1:8" ht="25.5" x14ac:dyDescent="0.25">
      <c r="A4" s="85" t="s">
        <v>60</v>
      </c>
      <c r="B4" s="86" t="s">
        <v>214</v>
      </c>
      <c r="C4" s="87" t="s">
        <v>4</v>
      </c>
      <c r="D4" s="88" t="s">
        <v>197</v>
      </c>
      <c r="E4" s="89">
        <v>1133.3805891045131</v>
      </c>
      <c r="F4" s="88" t="s">
        <v>181</v>
      </c>
      <c r="G4" s="89">
        <v>1495.1477766045136</v>
      </c>
      <c r="H4" s="90">
        <v>361.76718750000077</v>
      </c>
    </row>
    <row r="5" spans="1:8" ht="25.5" x14ac:dyDescent="0.25">
      <c r="A5" s="85" t="s">
        <v>61</v>
      </c>
      <c r="B5" s="86" t="s">
        <v>215</v>
      </c>
      <c r="C5" s="87" t="s">
        <v>5</v>
      </c>
      <c r="D5" s="88" t="s">
        <v>197</v>
      </c>
      <c r="E5" s="89">
        <v>1133.3805891045131</v>
      </c>
      <c r="F5" s="88" t="s">
        <v>182</v>
      </c>
      <c r="G5" s="89">
        <v>1615.7368391045138</v>
      </c>
      <c r="H5" s="90">
        <v>482.35625000000095</v>
      </c>
    </row>
    <row r="6" spans="1:8" ht="25.5" x14ac:dyDescent="0.25">
      <c r="A6" s="85" t="s">
        <v>62</v>
      </c>
      <c r="B6" s="86" t="s">
        <v>216</v>
      </c>
      <c r="C6" s="87" t="s">
        <v>6</v>
      </c>
      <c r="D6" s="88" t="s">
        <v>198</v>
      </c>
      <c r="E6" s="89">
        <v>835.24835346270788</v>
      </c>
      <c r="F6" s="88" t="s">
        <v>183</v>
      </c>
      <c r="G6" s="89">
        <v>907.60179096270804</v>
      </c>
      <c r="H6" s="90">
        <v>72.353437500000041</v>
      </c>
    </row>
    <row r="7" spans="1:8" ht="25.5" x14ac:dyDescent="0.25">
      <c r="A7" s="85" t="s">
        <v>63</v>
      </c>
      <c r="B7" s="86" t="s">
        <v>217</v>
      </c>
      <c r="C7" s="87" t="s">
        <v>7</v>
      </c>
      <c r="D7" s="91" t="s">
        <v>198</v>
      </c>
      <c r="E7" s="89">
        <v>835.24835346270788</v>
      </c>
      <c r="F7" s="91" t="s">
        <v>184</v>
      </c>
      <c r="G7" s="89">
        <v>979.95522846270819</v>
      </c>
      <c r="H7" s="90">
        <v>144.70687500000042</v>
      </c>
    </row>
    <row r="8" spans="1:8" ht="25.5" x14ac:dyDescent="0.25">
      <c r="A8" s="85" t="s">
        <v>64</v>
      </c>
      <c r="B8" s="86" t="s">
        <v>218</v>
      </c>
      <c r="C8" s="87" t="s">
        <v>8</v>
      </c>
      <c r="D8" s="91" t="s">
        <v>198</v>
      </c>
      <c r="E8" s="89">
        <v>835.24835346270788</v>
      </c>
      <c r="F8" s="91" t="s">
        <v>185</v>
      </c>
      <c r="G8" s="89">
        <v>1052.3086659627083</v>
      </c>
      <c r="H8" s="90">
        <v>217.06031250000035</v>
      </c>
    </row>
    <row r="9" spans="1:8" ht="25.5" x14ac:dyDescent="0.25">
      <c r="A9" s="85" t="s">
        <v>65</v>
      </c>
      <c r="B9" s="86" t="s">
        <v>219</v>
      </c>
      <c r="C9" s="87" t="s">
        <v>9</v>
      </c>
      <c r="D9" s="91" t="s">
        <v>198</v>
      </c>
      <c r="E9" s="89">
        <v>835.24835346270788</v>
      </c>
      <c r="F9" s="91" t="s">
        <v>186</v>
      </c>
      <c r="G9" s="89">
        <v>1124.6621034627085</v>
      </c>
      <c r="H9" s="90">
        <v>289.41375000000073</v>
      </c>
    </row>
    <row r="10" spans="1:8" ht="25.5" x14ac:dyDescent="0.25">
      <c r="A10" s="92" t="s">
        <v>66</v>
      </c>
      <c r="B10" s="86" t="s">
        <v>220</v>
      </c>
      <c r="C10" s="87" t="s">
        <v>10</v>
      </c>
      <c r="D10" s="91" t="s">
        <v>199</v>
      </c>
      <c r="E10" s="89">
        <v>606.85840713253003</v>
      </c>
      <c r="F10" s="91" t="s">
        <v>172</v>
      </c>
      <c r="G10" s="89">
        <v>745.04858673252988</v>
      </c>
      <c r="H10" s="90">
        <v>138.19017959999985</v>
      </c>
    </row>
    <row r="11" spans="1:8" ht="25.5" x14ac:dyDescent="0.25">
      <c r="A11" s="92" t="s">
        <v>67</v>
      </c>
      <c r="B11" s="86" t="s">
        <v>221</v>
      </c>
      <c r="C11" s="87" t="s">
        <v>11</v>
      </c>
      <c r="D11" s="91" t="s">
        <v>199</v>
      </c>
      <c r="E11" s="89">
        <v>606.85840713253003</v>
      </c>
      <c r="F11" s="91" t="s">
        <v>170</v>
      </c>
      <c r="G11" s="89">
        <v>883.23876633253008</v>
      </c>
      <c r="H11" s="90">
        <v>276.38035920000004</v>
      </c>
    </row>
    <row r="12" spans="1:8" ht="25.5" x14ac:dyDescent="0.25">
      <c r="A12" s="85" t="s">
        <v>68</v>
      </c>
      <c r="B12" s="86" t="s">
        <v>222</v>
      </c>
      <c r="C12" s="87" t="s">
        <v>12</v>
      </c>
      <c r="D12" s="91" t="s">
        <v>199</v>
      </c>
      <c r="E12" s="89">
        <v>606.85840713253003</v>
      </c>
      <c r="F12" s="91" t="s">
        <v>171</v>
      </c>
      <c r="G12" s="89">
        <v>1021.4289459325303</v>
      </c>
      <c r="H12" s="90">
        <v>414.57053880000024</v>
      </c>
    </row>
    <row r="13" spans="1:8" ht="25.5" x14ac:dyDescent="0.25">
      <c r="A13" s="85" t="s">
        <v>69</v>
      </c>
      <c r="B13" s="86" t="s">
        <v>223</v>
      </c>
      <c r="C13" s="87" t="s">
        <v>13</v>
      </c>
      <c r="D13" s="91" t="s">
        <v>199</v>
      </c>
      <c r="E13" s="89">
        <v>606.85840713253003</v>
      </c>
      <c r="F13" s="91" t="s">
        <v>173</v>
      </c>
      <c r="G13" s="89">
        <v>1159.61912553253</v>
      </c>
      <c r="H13" s="90">
        <v>552.76071839999986</v>
      </c>
    </row>
    <row r="14" spans="1:8" ht="25.5" x14ac:dyDescent="0.25">
      <c r="A14" s="85" t="s">
        <v>70</v>
      </c>
      <c r="B14" s="86" t="s">
        <v>224</v>
      </c>
      <c r="C14" s="87" t="s">
        <v>14</v>
      </c>
      <c r="D14" s="91" t="s">
        <v>199</v>
      </c>
      <c r="E14" s="89">
        <v>606.85840713253003</v>
      </c>
      <c r="F14" s="91" t="s">
        <v>172</v>
      </c>
      <c r="G14" s="89">
        <v>745.04858673252988</v>
      </c>
      <c r="H14" s="90">
        <v>138.19017959999985</v>
      </c>
    </row>
    <row r="15" spans="1:8" ht="25.5" x14ac:dyDescent="0.25">
      <c r="A15" s="85" t="s">
        <v>71</v>
      </c>
      <c r="B15" s="86" t="s">
        <v>225</v>
      </c>
      <c r="C15" s="87" t="s">
        <v>15</v>
      </c>
      <c r="D15" s="91" t="s">
        <v>199</v>
      </c>
      <c r="E15" s="89">
        <v>606.85840713253003</v>
      </c>
      <c r="F15" s="91" t="s">
        <v>170</v>
      </c>
      <c r="G15" s="89">
        <v>883.23876633253008</v>
      </c>
      <c r="H15" s="90">
        <v>276.38035920000004</v>
      </c>
    </row>
    <row r="16" spans="1:8" ht="25.5" x14ac:dyDescent="0.25">
      <c r="A16" s="85" t="s">
        <v>72</v>
      </c>
      <c r="B16" s="86" t="s">
        <v>226</v>
      </c>
      <c r="C16" s="87" t="s">
        <v>16</v>
      </c>
      <c r="D16" s="91" t="s">
        <v>199</v>
      </c>
      <c r="E16" s="89">
        <v>606.85840713253003</v>
      </c>
      <c r="F16" s="91" t="s">
        <v>171</v>
      </c>
      <c r="G16" s="89">
        <v>1021.4289459325303</v>
      </c>
      <c r="H16" s="90">
        <v>414.57053880000024</v>
      </c>
    </row>
    <row r="17" spans="1:8" ht="25.5" x14ac:dyDescent="0.25">
      <c r="A17" s="85" t="s">
        <v>73</v>
      </c>
      <c r="B17" s="86" t="s">
        <v>227</v>
      </c>
      <c r="C17" s="87" t="s">
        <v>17</v>
      </c>
      <c r="D17" s="91" t="s">
        <v>199</v>
      </c>
      <c r="E17" s="89">
        <v>606.85840713253003</v>
      </c>
      <c r="F17" s="91" t="s">
        <v>173</v>
      </c>
      <c r="G17" s="89">
        <v>1159.61912553253</v>
      </c>
      <c r="H17" s="90">
        <v>552.76071839999986</v>
      </c>
    </row>
    <row r="18" spans="1:8" ht="38.25" x14ac:dyDescent="0.25">
      <c r="A18" s="85" t="s">
        <v>74</v>
      </c>
      <c r="B18" s="86" t="s">
        <v>228</v>
      </c>
      <c r="C18" s="87" t="s">
        <v>18</v>
      </c>
      <c r="D18" s="91" t="s">
        <v>211</v>
      </c>
      <c r="E18" s="89">
        <v>441.47200285301199</v>
      </c>
      <c r="F18" s="91" t="s">
        <v>207</v>
      </c>
      <c r="G18" s="89">
        <v>496.74807469301197</v>
      </c>
      <c r="H18" s="93">
        <v>55.276071839999872</v>
      </c>
    </row>
    <row r="19" spans="1:8" ht="38.25" x14ac:dyDescent="0.25">
      <c r="A19" s="85" t="s">
        <v>75</v>
      </c>
      <c r="B19" s="86" t="s">
        <v>229</v>
      </c>
      <c r="C19" s="87" t="s">
        <v>19</v>
      </c>
      <c r="D19" s="91" t="s">
        <v>211</v>
      </c>
      <c r="E19" s="89">
        <v>441.47200285301199</v>
      </c>
      <c r="F19" s="91" t="s">
        <v>208</v>
      </c>
      <c r="G19" s="89">
        <v>552.02414653301196</v>
      </c>
      <c r="H19" s="93">
        <v>110.55214367999986</v>
      </c>
    </row>
    <row r="20" spans="1:8" ht="38.25" x14ac:dyDescent="0.25">
      <c r="A20" s="85" t="s">
        <v>76</v>
      </c>
      <c r="B20" s="86" t="s">
        <v>230</v>
      </c>
      <c r="C20" s="87" t="s">
        <v>20</v>
      </c>
      <c r="D20" s="91" t="s">
        <v>211</v>
      </c>
      <c r="E20" s="89">
        <v>441.47200285301199</v>
      </c>
      <c r="F20" s="91" t="s">
        <v>209</v>
      </c>
      <c r="G20" s="89">
        <v>607.30021837301194</v>
      </c>
      <c r="H20" s="93">
        <v>165.82821551999984</v>
      </c>
    </row>
    <row r="21" spans="1:8" ht="38.25" x14ac:dyDescent="0.25">
      <c r="A21" s="85" t="s">
        <v>77</v>
      </c>
      <c r="B21" s="86" t="s">
        <v>231</v>
      </c>
      <c r="C21" s="87" t="s">
        <v>21</v>
      </c>
      <c r="D21" s="91" t="s">
        <v>211</v>
      </c>
      <c r="E21" s="89">
        <v>441.47200285301199</v>
      </c>
      <c r="F21" s="91" t="s">
        <v>210</v>
      </c>
      <c r="G21" s="89">
        <v>662.57629021301193</v>
      </c>
      <c r="H21" s="93">
        <v>221.10428735999983</v>
      </c>
    </row>
    <row r="22" spans="1:8" ht="25.5" x14ac:dyDescent="0.25">
      <c r="A22" s="85" t="s">
        <v>78</v>
      </c>
      <c r="B22" s="86" t="s">
        <v>232</v>
      </c>
      <c r="C22" s="87" t="s">
        <v>22</v>
      </c>
      <c r="D22" s="91" t="s">
        <v>201</v>
      </c>
      <c r="E22" s="89">
        <v>1250.9906530456001</v>
      </c>
      <c r="F22" s="91" t="s">
        <v>194</v>
      </c>
      <c r="G22" s="89">
        <v>1392.9537874455998</v>
      </c>
      <c r="H22" s="93">
        <v>141.96313439999972</v>
      </c>
    </row>
    <row r="23" spans="1:8" ht="25.5" x14ac:dyDescent="0.25">
      <c r="A23" s="85" t="s">
        <v>79</v>
      </c>
      <c r="B23" s="86" t="s">
        <v>233</v>
      </c>
      <c r="C23" s="87" t="s">
        <v>23</v>
      </c>
      <c r="D23" s="91" t="s">
        <v>201</v>
      </c>
      <c r="E23" s="89">
        <v>1250.9906530456001</v>
      </c>
      <c r="F23" s="91" t="s">
        <v>187</v>
      </c>
      <c r="G23" s="89">
        <v>1534.9169218456</v>
      </c>
      <c r="H23" s="90">
        <v>283.92626880000012</v>
      </c>
    </row>
    <row r="24" spans="1:8" ht="25.5" x14ac:dyDescent="0.25">
      <c r="A24" s="85" t="s">
        <v>80</v>
      </c>
      <c r="B24" s="86" t="s">
        <v>234</v>
      </c>
      <c r="C24" s="87" t="s">
        <v>24</v>
      </c>
      <c r="D24" s="91" t="s">
        <v>201</v>
      </c>
      <c r="E24" s="89">
        <v>1250.9906530456001</v>
      </c>
      <c r="F24" s="91" t="s">
        <v>188</v>
      </c>
      <c r="G24" s="89">
        <v>1676.8800562455999</v>
      </c>
      <c r="H24" s="90">
        <v>425.88940320000006</v>
      </c>
    </row>
    <row r="25" spans="1:8" ht="25.5" x14ac:dyDescent="0.25">
      <c r="A25" s="85" t="s">
        <v>81</v>
      </c>
      <c r="B25" s="86" t="s">
        <v>235</v>
      </c>
      <c r="C25" s="87" t="s">
        <v>25</v>
      </c>
      <c r="D25" s="91" t="s">
        <v>201</v>
      </c>
      <c r="E25" s="89">
        <v>1250.9906530456001</v>
      </c>
      <c r="F25" s="91" t="s">
        <v>189</v>
      </c>
      <c r="G25" s="89">
        <v>1818.8431906455999</v>
      </c>
      <c r="H25" s="90">
        <v>567.85253760000001</v>
      </c>
    </row>
    <row r="26" spans="1:8" ht="25.5" x14ac:dyDescent="0.25">
      <c r="A26" s="85" t="s">
        <v>82</v>
      </c>
      <c r="B26" s="86" t="s">
        <v>236</v>
      </c>
      <c r="C26" s="87" t="s">
        <v>26</v>
      </c>
      <c r="D26" s="91" t="s">
        <v>202</v>
      </c>
      <c r="E26" s="89">
        <v>893.97807182735994</v>
      </c>
      <c r="F26" s="91" t="s">
        <v>195</v>
      </c>
      <c r="G26" s="89">
        <v>979.15595246735973</v>
      </c>
      <c r="H26" s="90">
        <v>85.177880639999671</v>
      </c>
    </row>
    <row r="27" spans="1:8" ht="25.5" x14ac:dyDescent="0.25">
      <c r="A27" s="85" t="s">
        <v>83</v>
      </c>
      <c r="B27" s="86" t="s">
        <v>237</v>
      </c>
      <c r="C27" s="87" t="s">
        <v>27</v>
      </c>
      <c r="D27" s="88" t="s">
        <v>202</v>
      </c>
      <c r="E27" s="89">
        <v>893.97807182735994</v>
      </c>
      <c r="F27" s="88" t="s">
        <v>190</v>
      </c>
      <c r="G27" s="89">
        <v>1064.3338331073596</v>
      </c>
      <c r="H27" s="90">
        <v>170.35576127999968</v>
      </c>
    </row>
    <row r="28" spans="1:8" ht="25.5" x14ac:dyDescent="0.25">
      <c r="A28" s="94" t="s">
        <v>84</v>
      </c>
      <c r="B28" s="86" t="s">
        <v>238</v>
      </c>
      <c r="C28" s="87" t="s">
        <v>28</v>
      </c>
      <c r="D28" s="88" t="s">
        <v>202</v>
      </c>
      <c r="E28" s="89">
        <v>893.97807182735994</v>
      </c>
      <c r="F28" s="88" t="s">
        <v>191</v>
      </c>
      <c r="G28" s="89">
        <v>1149.5117137473594</v>
      </c>
      <c r="H28" s="90">
        <v>255.53364191999947</v>
      </c>
    </row>
    <row r="29" spans="1:8" ht="25.5" x14ac:dyDescent="0.25">
      <c r="A29" s="94" t="s">
        <v>85</v>
      </c>
      <c r="B29" s="86" t="s">
        <v>239</v>
      </c>
      <c r="C29" s="87" t="s">
        <v>29</v>
      </c>
      <c r="D29" s="88" t="s">
        <v>202</v>
      </c>
      <c r="E29" s="89">
        <v>893.97807182735994</v>
      </c>
      <c r="F29" s="88" t="s">
        <v>192</v>
      </c>
      <c r="G29" s="89">
        <v>1234.6895943873596</v>
      </c>
      <c r="H29" s="90">
        <v>340.71152255999971</v>
      </c>
    </row>
    <row r="30" spans="1:8" ht="25.5" x14ac:dyDescent="0.25">
      <c r="A30" s="94" t="s">
        <v>86</v>
      </c>
      <c r="B30" s="86" t="s">
        <v>240</v>
      </c>
      <c r="C30" s="87" t="s">
        <v>30</v>
      </c>
      <c r="D30" s="88" t="s">
        <v>203</v>
      </c>
      <c r="E30" s="89">
        <v>777.63577861799968</v>
      </c>
      <c r="F30" s="88" t="s">
        <v>196</v>
      </c>
      <c r="G30" s="89">
        <v>960.39916341799938</v>
      </c>
      <c r="H30" s="90">
        <v>182.76338479999959</v>
      </c>
    </row>
    <row r="31" spans="1:8" ht="25.5" x14ac:dyDescent="0.25">
      <c r="A31" s="94" t="s">
        <v>87</v>
      </c>
      <c r="B31" s="86" t="s">
        <v>241</v>
      </c>
      <c r="C31" s="87" t="s">
        <v>31</v>
      </c>
      <c r="D31" s="88" t="s">
        <v>203</v>
      </c>
      <c r="E31" s="89">
        <v>777.63577861799968</v>
      </c>
      <c r="F31" s="88" t="s">
        <v>165</v>
      </c>
      <c r="G31" s="89">
        <v>1143.1625482179988</v>
      </c>
      <c r="H31" s="90">
        <v>365.52676959999917</v>
      </c>
    </row>
    <row r="32" spans="1:8" ht="25.5" x14ac:dyDescent="0.25">
      <c r="A32" s="94" t="s">
        <v>88</v>
      </c>
      <c r="B32" s="86" t="s">
        <v>242</v>
      </c>
      <c r="C32" s="87" t="s">
        <v>32</v>
      </c>
      <c r="D32" s="88" t="s">
        <v>203</v>
      </c>
      <c r="E32" s="89">
        <v>777.63577861799968</v>
      </c>
      <c r="F32" s="88" t="s">
        <v>166</v>
      </c>
      <c r="G32" s="89">
        <v>1325.9259330179984</v>
      </c>
      <c r="H32" s="90">
        <v>548.29015439999876</v>
      </c>
    </row>
    <row r="33" spans="1:8" ht="25.5" x14ac:dyDescent="0.25">
      <c r="A33" s="94" t="s">
        <v>89</v>
      </c>
      <c r="B33" s="86" t="s">
        <v>243</v>
      </c>
      <c r="C33" s="87" t="s">
        <v>33</v>
      </c>
      <c r="D33" s="88" t="s">
        <v>203</v>
      </c>
      <c r="E33" s="89">
        <v>777.63577861799968</v>
      </c>
      <c r="F33" s="88" t="s">
        <v>164</v>
      </c>
      <c r="G33" s="89">
        <v>1508.689317817998</v>
      </c>
      <c r="H33" s="90">
        <v>731.05353919999834</v>
      </c>
    </row>
    <row r="34" spans="1:8" ht="38.25" x14ac:dyDescent="0.25">
      <c r="A34" s="94" t="s">
        <v>90</v>
      </c>
      <c r="B34" s="86" t="s">
        <v>244</v>
      </c>
      <c r="C34" s="87" t="s">
        <v>34</v>
      </c>
      <c r="D34" s="88" t="s">
        <v>200</v>
      </c>
      <c r="E34" s="89">
        <v>706.26787847877972</v>
      </c>
      <c r="F34" s="88" t="s">
        <v>174</v>
      </c>
      <c r="G34" s="89">
        <v>817.78452005166082</v>
      </c>
      <c r="H34" s="90">
        <v>111.5166415728811</v>
      </c>
    </row>
    <row r="35" spans="1:8" ht="38.25" x14ac:dyDescent="0.25">
      <c r="A35" s="94" t="s">
        <v>91</v>
      </c>
      <c r="B35" s="86" t="s">
        <v>245</v>
      </c>
      <c r="C35" s="87" t="s">
        <v>35</v>
      </c>
      <c r="D35" s="88" t="s">
        <v>200</v>
      </c>
      <c r="E35" s="89">
        <v>706.26787847877972</v>
      </c>
      <c r="F35" s="88" t="s">
        <v>167</v>
      </c>
      <c r="G35" s="89">
        <v>929.30116162454237</v>
      </c>
      <c r="H35" s="90">
        <v>223.03328314576265</v>
      </c>
    </row>
    <row r="36" spans="1:8" ht="38.25" x14ac:dyDescent="0.25">
      <c r="A36" s="94" t="s">
        <v>92</v>
      </c>
      <c r="B36" s="86" t="s">
        <v>246</v>
      </c>
      <c r="C36" s="87" t="s">
        <v>36</v>
      </c>
      <c r="D36" s="88" t="s">
        <v>200</v>
      </c>
      <c r="E36" s="89">
        <v>706.26787847877972</v>
      </c>
      <c r="F36" s="88" t="s">
        <v>168</v>
      </c>
      <c r="G36" s="89">
        <v>1040.8178031974237</v>
      </c>
      <c r="H36" s="90">
        <v>334.54992471864398</v>
      </c>
    </row>
    <row r="37" spans="1:8" ht="38.25" x14ac:dyDescent="0.25">
      <c r="A37" s="94" t="s">
        <v>93</v>
      </c>
      <c r="B37" s="86" t="s">
        <v>247</v>
      </c>
      <c r="C37" s="87" t="s">
        <v>37</v>
      </c>
      <c r="D37" s="88" t="s">
        <v>200</v>
      </c>
      <c r="E37" s="89">
        <v>706.26787847877972</v>
      </c>
      <c r="F37" s="88" t="s">
        <v>169</v>
      </c>
      <c r="G37" s="89">
        <v>1152.3344447703053</v>
      </c>
      <c r="H37" s="90">
        <v>446.06656629152553</v>
      </c>
    </row>
    <row r="38" spans="1:8" ht="38.25" x14ac:dyDescent="0.25">
      <c r="A38" s="94" t="s">
        <v>94</v>
      </c>
      <c r="B38" s="86" t="s">
        <v>267</v>
      </c>
      <c r="C38" s="87" t="s">
        <v>38</v>
      </c>
      <c r="D38" s="88" t="s">
        <v>175</v>
      </c>
      <c r="E38" s="89">
        <v>1012.7915266045129</v>
      </c>
      <c r="F38" s="88" t="s">
        <v>197</v>
      </c>
      <c r="G38" s="89">
        <v>1133.3805891045131</v>
      </c>
      <c r="H38" s="90">
        <v>0</v>
      </c>
    </row>
    <row r="39" spans="1:8" ht="38.25" x14ac:dyDescent="0.25">
      <c r="A39" s="94" t="s">
        <v>95</v>
      </c>
      <c r="B39" s="86" t="s">
        <v>267</v>
      </c>
      <c r="C39" s="87" t="s">
        <v>39</v>
      </c>
      <c r="D39" s="88" t="s">
        <v>176</v>
      </c>
      <c r="E39" s="89">
        <v>762.89491596270773</v>
      </c>
      <c r="F39" s="88" t="s">
        <v>198</v>
      </c>
      <c r="G39" s="89">
        <v>835.24835346270788</v>
      </c>
      <c r="H39" s="90">
        <v>0</v>
      </c>
    </row>
    <row r="40" spans="1:8" ht="38.25" x14ac:dyDescent="0.25">
      <c r="A40" s="94" t="s">
        <v>96</v>
      </c>
      <c r="B40" s="86" t="s">
        <v>267</v>
      </c>
      <c r="C40" s="87" t="s">
        <v>40</v>
      </c>
      <c r="D40" s="91" t="s">
        <v>204</v>
      </c>
      <c r="E40" s="89">
        <v>468.66822753253007</v>
      </c>
      <c r="F40" s="91" t="s">
        <v>199</v>
      </c>
      <c r="G40" s="89">
        <v>606.85840713253003</v>
      </c>
      <c r="H40" s="90">
        <v>0</v>
      </c>
    </row>
    <row r="41" spans="1:8" ht="38.25" x14ac:dyDescent="0.25">
      <c r="A41" s="94" t="s">
        <v>97</v>
      </c>
      <c r="B41" s="86" t="s">
        <v>267</v>
      </c>
      <c r="C41" s="87" t="s">
        <v>41</v>
      </c>
      <c r="D41" s="91" t="s">
        <v>204</v>
      </c>
      <c r="E41" s="89">
        <v>468.66822753253007</v>
      </c>
      <c r="F41" s="91" t="s">
        <v>199</v>
      </c>
      <c r="G41" s="89">
        <v>606.85840713253003</v>
      </c>
      <c r="H41" s="90">
        <v>0</v>
      </c>
    </row>
    <row r="42" spans="1:8" ht="38.25" x14ac:dyDescent="0.25">
      <c r="A42" s="94" t="s">
        <v>98</v>
      </c>
      <c r="B42" s="86" t="s">
        <v>267</v>
      </c>
      <c r="C42" s="87" t="s">
        <v>42</v>
      </c>
      <c r="D42" s="91" t="s">
        <v>205</v>
      </c>
      <c r="E42" s="89">
        <v>594.75123690589794</v>
      </c>
      <c r="F42" s="91" t="s">
        <v>200</v>
      </c>
      <c r="G42" s="89">
        <v>706.26787847877972</v>
      </c>
      <c r="H42" s="90">
        <v>0</v>
      </c>
    </row>
    <row r="43" spans="1:8" ht="25.5" x14ac:dyDescent="0.25">
      <c r="A43" s="94" t="s">
        <v>99</v>
      </c>
      <c r="B43" s="86" t="s">
        <v>267</v>
      </c>
      <c r="C43" s="87" t="s">
        <v>43</v>
      </c>
      <c r="D43" s="91" t="s">
        <v>177</v>
      </c>
      <c r="E43" s="89">
        <v>1109.0275186455999</v>
      </c>
      <c r="F43" s="91" t="s">
        <v>201</v>
      </c>
      <c r="G43" s="89">
        <v>1250.9906530456001</v>
      </c>
      <c r="H43" s="90">
        <v>0</v>
      </c>
    </row>
    <row r="44" spans="1:8" ht="25.5" x14ac:dyDescent="0.25">
      <c r="A44" s="94" t="s">
        <v>100</v>
      </c>
      <c r="B44" s="86" t="s">
        <v>267</v>
      </c>
      <c r="C44" s="87" t="s">
        <v>44</v>
      </c>
      <c r="D44" s="91" t="s">
        <v>178</v>
      </c>
      <c r="E44" s="89">
        <v>808.80019118735993</v>
      </c>
      <c r="F44" s="91" t="s">
        <v>202</v>
      </c>
      <c r="G44" s="89">
        <v>893.97807182735994</v>
      </c>
      <c r="H44" s="90">
        <v>0</v>
      </c>
    </row>
    <row r="45" spans="1:8" ht="25.5" x14ac:dyDescent="0.25">
      <c r="A45" s="94" t="s">
        <v>101</v>
      </c>
      <c r="B45" s="86" t="s">
        <v>267</v>
      </c>
      <c r="C45" s="87" t="s">
        <v>45</v>
      </c>
      <c r="D45" s="88" t="s">
        <v>206</v>
      </c>
      <c r="E45" s="89">
        <v>594.87239381800021</v>
      </c>
      <c r="F45" s="88" t="s">
        <v>203</v>
      </c>
      <c r="G45" s="89">
        <v>777.63577861799968</v>
      </c>
      <c r="H45" s="90">
        <v>0</v>
      </c>
    </row>
    <row r="46" spans="1:8" ht="39" thickBot="1" x14ac:dyDescent="0.3">
      <c r="A46" s="95" t="s">
        <v>102</v>
      </c>
      <c r="B46" s="96" t="s">
        <v>267</v>
      </c>
      <c r="C46" s="97" t="s">
        <v>46</v>
      </c>
      <c r="D46" s="98" t="s">
        <v>205</v>
      </c>
      <c r="E46" s="99">
        <v>594.75123690589794</v>
      </c>
      <c r="F46" s="98" t="s">
        <v>200</v>
      </c>
      <c r="G46" s="99">
        <v>706.26787847877972</v>
      </c>
      <c r="H46" s="100">
        <v>0</v>
      </c>
    </row>
    <row r="47" spans="1:8" ht="38.25" x14ac:dyDescent="0.25">
      <c r="A47" s="94" t="s">
        <v>267</v>
      </c>
      <c r="B47" s="86" t="s">
        <v>248</v>
      </c>
      <c r="C47" s="87" t="s">
        <v>257</v>
      </c>
      <c r="D47" s="88" t="s">
        <v>197</v>
      </c>
      <c r="E47" s="89">
        <v>1133.3800000000001</v>
      </c>
      <c r="F47" s="88" t="s">
        <v>179</v>
      </c>
      <c r="G47" s="88">
        <v>1253.97</v>
      </c>
      <c r="H47" s="90">
        <f>G47-E47</f>
        <v>120.58999999999992</v>
      </c>
    </row>
    <row r="48" spans="1:8" ht="38.25" x14ac:dyDescent="0.25">
      <c r="A48" s="94" t="s">
        <v>267</v>
      </c>
      <c r="B48" s="86" t="s">
        <v>249</v>
      </c>
      <c r="C48" s="87" t="s">
        <v>258</v>
      </c>
      <c r="D48" s="88" t="s">
        <v>198</v>
      </c>
      <c r="E48" s="89">
        <v>835.25</v>
      </c>
      <c r="F48" s="88" t="s">
        <v>183</v>
      </c>
      <c r="G48" s="88">
        <v>907.6</v>
      </c>
      <c r="H48" s="90">
        <f t="shared" ref="H48:H55" si="0">G48-E48</f>
        <v>72.350000000000023</v>
      </c>
    </row>
    <row r="49" spans="1:8" ht="38.25" x14ac:dyDescent="0.25">
      <c r="A49" s="94" t="s">
        <v>267</v>
      </c>
      <c r="B49" s="86" t="s">
        <v>250</v>
      </c>
      <c r="C49" s="87" t="s">
        <v>259</v>
      </c>
      <c r="D49" s="91" t="s">
        <v>199</v>
      </c>
      <c r="E49" s="89">
        <v>606.86</v>
      </c>
      <c r="F49" s="91" t="s">
        <v>172</v>
      </c>
      <c r="G49" s="88">
        <v>745.05</v>
      </c>
      <c r="H49" s="90">
        <f t="shared" si="0"/>
        <v>138.18999999999994</v>
      </c>
    </row>
    <row r="50" spans="1:8" ht="38.25" x14ac:dyDescent="0.25">
      <c r="A50" s="94" t="s">
        <v>267</v>
      </c>
      <c r="B50" s="86" t="s">
        <v>251</v>
      </c>
      <c r="C50" s="87" t="s">
        <v>260</v>
      </c>
      <c r="D50" s="91" t="s">
        <v>199</v>
      </c>
      <c r="E50" s="89">
        <v>606.86</v>
      </c>
      <c r="F50" s="91" t="s">
        <v>172</v>
      </c>
      <c r="G50" s="88">
        <v>745.05</v>
      </c>
      <c r="H50" s="90">
        <f t="shared" si="0"/>
        <v>138.18999999999994</v>
      </c>
    </row>
    <row r="51" spans="1:8" ht="38.25" x14ac:dyDescent="0.25">
      <c r="A51" s="94" t="s">
        <v>267</v>
      </c>
      <c r="B51" s="86" t="s">
        <v>252</v>
      </c>
      <c r="C51" s="87" t="s">
        <v>261</v>
      </c>
      <c r="D51" s="88" t="s">
        <v>200</v>
      </c>
      <c r="E51" s="89">
        <v>706.27</v>
      </c>
      <c r="F51" s="88" t="s">
        <v>174</v>
      </c>
      <c r="G51" s="88">
        <v>817.78</v>
      </c>
      <c r="H51" s="90">
        <f t="shared" si="0"/>
        <v>111.50999999999999</v>
      </c>
    </row>
    <row r="52" spans="1:8" ht="25.5" x14ac:dyDescent="0.25">
      <c r="A52" s="94" t="s">
        <v>267</v>
      </c>
      <c r="B52" s="86" t="s">
        <v>253</v>
      </c>
      <c r="C52" s="87" t="s">
        <v>262</v>
      </c>
      <c r="D52" s="91" t="s">
        <v>201</v>
      </c>
      <c r="E52" s="89">
        <v>1250.99</v>
      </c>
      <c r="F52" s="91" t="s">
        <v>194</v>
      </c>
      <c r="G52" s="88">
        <v>1392.95</v>
      </c>
      <c r="H52" s="90">
        <f t="shared" si="0"/>
        <v>141.96000000000004</v>
      </c>
    </row>
    <row r="53" spans="1:8" ht="38.25" x14ac:dyDescent="0.25">
      <c r="A53" s="94" t="s">
        <v>267</v>
      </c>
      <c r="B53" s="86" t="s">
        <v>254</v>
      </c>
      <c r="C53" s="87" t="s">
        <v>263</v>
      </c>
      <c r="D53" s="88" t="s">
        <v>202</v>
      </c>
      <c r="E53" s="89">
        <v>893.98</v>
      </c>
      <c r="F53" s="91" t="s">
        <v>195</v>
      </c>
      <c r="G53" s="88">
        <v>979.16</v>
      </c>
      <c r="H53" s="90">
        <f t="shared" si="0"/>
        <v>85.17999999999995</v>
      </c>
    </row>
    <row r="54" spans="1:8" ht="38.25" x14ac:dyDescent="0.25">
      <c r="A54" s="94" t="s">
        <v>267</v>
      </c>
      <c r="B54" s="86" t="s">
        <v>255</v>
      </c>
      <c r="C54" s="87" t="s">
        <v>264</v>
      </c>
      <c r="D54" s="88" t="s">
        <v>203</v>
      </c>
      <c r="E54" s="89">
        <v>777.64</v>
      </c>
      <c r="F54" s="88" t="s">
        <v>196</v>
      </c>
      <c r="G54" s="88">
        <v>960.4</v>
      </c>
      <c r="H54" s="90">
        <f t="shared" si="0"/>
        <v>182.76</v>
      </c>
    </row>
    <row r="55" spans="1:8" ht="39" thickBot="1" x14ac:dyDescent="0.3">
      <c r="A55" s="95" t="s">
        <v>267</v>
      </c>
      <c r="B55" s="96" t="s">
        <v>256</v>
      </c>
      <c r="C55" s="97" t="s">
        <v>265</v>
      </c>
      <c r="D55" s="98" t="s">
        <v>200</v>
      </c>
      <c r="E55" s="99">
        <v>706.27</v>
      </c>
      <c r="F55" s="98" t="s">
        <v>174</v>
      </c>
      <c r="G55" s="98">
        <v>817.78</v>
      </c>
      <c r="H55" s="100">
        <f t="shared" si="0"/>
        <v>111.50999999999999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AFFD9E-97E7-44CD-B7FF-1219AE2D7F73}"/>
</file>

<file path=customXml/itemProps2.xml><?xml version="1.0" encoding="utf-8"?>
<ds:datastoreItem xmlns:ds="http://schemas.openxmlformats.org/officeDocument/2006/customXml" ds:itemID="{5684AEB7-B3B2-4CE3-9E9E-510CF13D3B4B}"/>
</file>

<file path=customXml/itemProps3.xml><?xml version="1.0" encoding="utf-8"?>
<ds:datastoreItem xmlns:ds="http://schemas.openxmlformats.org/officeDocument/2006/customXml" ds:itemID="{B1DC06C4-A072-469A-86F3-5835F9C295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H Wang</dc:creator>
  <cp:lastModifiedBy>Liu, Henry</cp:lastModifiedBy>
  <dcterms:created xsi:type="dcterms:W3CDTF">2014-07-11T21:34:49Z</dcterms:created>
  <dcterms:modified xsi:type="dcterms:W3CDTF">2015-11-30T22:04:32Z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